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perez\Desktop\OAI\presupuesto 2025\Tania presupuesto\"/>
    </mc:Choice>
  </mc:AlternateContent>
  <xr:revisionPtr revIDLastSave="0" documentId="8_{DC0AE4FA-B3CF-4AEA-9AC2-3FCBB7D68BD8}" xr6:coauthVersionLast="47" xr6:coauthVersionMax="47" xr10:uidLastSave="{00000000-0000-0000-0000-000000000000}"/>
  <bookViews>
    <workbookView xWindow="-120" yWindow="-120" windowWidth="29040" windowHeight="15720" xr2:uid="{4479D0C0-FAC3-4F10-9C6D-631039EF7A59}"/>
  </bookViews>
  <sheets>
    <sheet name="Hoja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6" i="1" l="1"/>
  <c r="M18" i="1"/>
  <c r="M20" i="1"/>
  <c r="M21" i="1"/>
  <c r="M24" i="1"/>
  <c r="M25" i="1"/>
  <c r="M29" i="1"/>
  <c r="J30" i="1"/>
  <c r="M36" i="1"/>
  <c r="M38" i="1"/>
  <c r="J51" i="1"/>
  <c r="M53" i="1"/>
  <c r="M54" i="1"/>
  <c r="M57" i="1"/>
  <c r="M60" i="1"/>
  <c r="M61" i="1"/>
  <c r="M95" i="1"/>
  <c r="M97" i="1"/>
  <c r="J119" i="1"/>
  <c r="J121" i="1"/>
  <c r="J129" i="1"/>
  <c r="J131" i="1"/>
  <c r="J134" i="1"/>
  <c r="J136" i="1"/>
  <c r="M184" i="1"/>
  <c r="M185" i="1"/>
  <c r="J188" i="1"/>
  <c r="M77" i="1"/>
  <c r="M84" i="1"/>
  <c r="M85" i="1"/>
  <c r="M86" i="1"/>
  <c r="M87" i="1"/>
  <c r="M93" i="1"/>
  <c r="M108" i="1"/>
  <c r="M199" i="1"/>
  <c r="M198" i="1"/>
  <c r="M191" i="1"/>
  <c r="M190" i="1"/>
  <c r="M189" i="1"/>
  <c r="L188" i="1"/>
  <c r="L182" i="1" s="1"/>
  <c r="L181" i="1" s="1"/>
  <c r="L180" i="1" s="1"/>
  <c r="K188" i="1"/>
  <c r="K182" i="1" s="1"/>
  <c r="K181" i="1" s="1"/>
  <c r="K180" i="1" s="1"/>
  <c r="I188" i="1"/>
  <c r="I182" i="1" s="1"/>
  <c r="I181" i="1" s="1"/>
  <c r="I180" i="1" s="1"/>
  <c r="H188" i="1"/>
  <c r="H182" i="1" s="1"/>
  <c r="H181" i="1" s="1"/>
  <c r="H180" i="1" s="1"/>
  <c r="G188" i="1"/>
  <c r="F188" i="1"/>
  <c r="F182" i="1" s="1"/>
  <c r="F181" i="1" s="1"/>
  <c r="F180" i="1" s="1"/>
  <c r="C188" i="1"/>
  <c r="C182" i="1" s="1"/>
  <c r="C181" i="1" s="1"/>
  <c r="C180" i="1" s="1"/>
  <c r="M187" i="1"/>
  <c r="M186" i="1"/>
  <c r="G182" i="1"/>
  <c r="G181" i="1" s="1"/>
  <c r="G180" i="1" s="1"/>
  <c r="M179" i="1"/>
  <c r="M178" i="1"/>
  <c r="M177" i="1" s="1"/>
  <c r="L178" i="1"/>
  <c r="L177" i="1" s="1"/>
  <c r="K178" i="1"/>
  <c r="K177" i="1" s="1"/>
  <c r="I178" i="1"/>
  <c r="I177" i="1" s="1"/>
  <c r="H178" i="1"/>
  <c r="H177" i="1" s="1"/>
  <c r="G178" i="1"/>
  <c r="G177" i="1" s="1"/>
  <c r="F178" i="1"/>
  <c r="F177" i="1" s="1"/>
  <c r="C178" i="1"/>
  <c r="C177" i="1" s="1"/>
  <c r="I176" i="1"/>
  <c r="I175" i="1" s="1"/>
  <c r="H176" i="1"/>
  <c r="H175" i="1" s="1"/>
  <c r="G176" i="1"/>
  <c r="G175" i="1" s="1"/>
  <c r="F176" i="1"/>
  <c r="F175" i="1" s="1"/>
  <c r="L175" i="1"/>
  <c r="K175" i="1"/>
  <c r="C175" i="1"/>
  <c r="M174" i="1"/>
  <c r="M173" i="1"/>
  <c r="M172" i="1" s="1"/>
  <c r="L173" i="1"/>
  <c r="L172" i="1" s="1"/>
  <c r="K173" i="1"/>
  <c r="K172" i="1" s="1"/>
  <c r="I173" i="1"/>
  <c r="I172" i="1" s="1"/>
  <c r="H173" i="1"/>
  <c r="H172" i="1" s="1"/>
  <c r="G173" i="1"/>
  <c r="G172" i="1" s="1"/>
  <c r="F173" i="1"/>
  <c r="F172" i="1" s="1"/>
  <c r="C173" i="1"/>
  <c r="C172" i="1"/>
  <c r="M171" i="1"/>
  <c r="M170" i="1" s="1"/>
  <c r="C171" i="1"/>
  <c r="C170" i="1" s="1"/>
  <c r="L170" i="1"/>
  <c r="K170" i="1"/>
  <c r="I170" i="1"/>
  <c r="H170" i="1"/>
  <c r="G170" i="1"/>
  <c r="F170" i="1"/>
  <c r="D170" i="1"/>
  <c r="M169" i="1"/>
  <c r="M168" i="1" s="1"/>
  <c r="L168" i="1"/>
  <c r="K168" i="1"/>
  <c r="I168" i="1"/>
  <c r="H168" i="1"/>
  <c r="G168" i="1"/>
  <c r="F168" i="1"/>
  <c r="D168" i="1"/>
  <c r="C168" i="1"/>
  <c r="M167" i="1"/>
  <c r="M166" i="1"/>
  <c r="M165" i="1"/>
  <c r="L165" i="1"/>
  <c r="K165" i="1"/>
  <c r="I165" i="1"/>
  <c r="H165" i="1"/>
  <c r="G165" i="1"/>
  <c r="F165" i="1"/>
  <c r="D165" i="1"/>
  <c r="C165" i="1"/>
  <c r="M164" i="1"/>
  <c r="M163" i="1"/>
  <c r="M162" i="1"/>
  <c r="M161" i="1"/>
  <c r="L160" i="1"/>
  <c r="K160" i="1"/>
  <c r="I160" i="1"/>
  <c r="H160" i="1"/>
  <c r="G160" i="1"/>
  <c r="F160" i="1"/>
  <c r="D160" i="1"/>
  <c r="C160" i="1"/>
  <c r="M158" i="1"/>
  <c r="M157" i="1"/>
  <c r="L157" i="1"/>
  <c r="K157" i="1"/>
  <c r="I157" i="1"/>
  <c r="H157" i="1"/>
  <c r="G157" i="1"/>
  <c r="F157" i="1"/>
  <c r="D157" i="1"/>
  <c r="C157" i="1"/>
  <c r="M156" i="1"/>
  <c r="M155" i="1" s="1"/>
  <c r="L155" i="1"/>
  <c r="K155" i="1"/>
  <c r="I155" i="1"/>
  <c r="H155" i="1"/>
  <c r="G155" i="1"/>
  <c r="F155" i="1"/>
  <c r="E155" i="1"/>
  <c r="D155" i="1"/>
  <c r="C155" i="1"/>
  <c r="M154" i="1"/>
  <c r="M153" i="1" s="1"/>
  <c r="L153" i="1"/>
  <c r="L152" i="1" s="1"/>
  <c r="K153" i="1"/>
  <c r="I153" i="1"/>
  <c r="H153" i="1"/>
  <c r="G153" i="1"/>
  <c r="F153" i="1"/>
  <c r="C153" i="1"/>
  <c r="K152" i="1"/>
  <c r="M150" i="1"/>
  <c r="M149" i="1"/>
  <c r="L148" i="1"/>
  <c r="L147" i="1" s="1"/>
  <c r="K148" i="1"/>
  <c r="K147" i="1" s="1"/>
  <c r="I148" i="1"/>
  <c r="I147" i="1" s="1"/>
  <c r="H148" i="1"/>
  <c r="H147" i="1" s="1"/>
  <c r="G148" i="1"/>
  <c r="G147" i="1" s="1"/>
  <c r="F148" i="1"/>
  <c r="F147" i="1" s="1"/>
  <c r="C148" i="1"/>
  <c r="C147" i="1" s="1"/>
  <c r="M146" i="1"/>
  <c r="M145" i="1" s="1"/>
  <c r="L145" i="1"/>
  <c r="K145" i="1"/>
  <c r="I145" i="1"/>
  <c r="H145" i="1"/>
  <c r="G145" i="1"/>
  <c r="F145" i="1"/>
  <c r="C145" i="1"/>
  <c r="M144" i="1"/>
  <c r="M143" i="1"/>
  <c r="M142" i="1" s="1"/>
  <c r="L143" i="1"/>
  <c r="L142" i="1" s="1"/>
  <c r="K143" i="1"/>
  <c r="K142" i="1" s="1"/>
  <c r="I143" i="1"/>
  <c r="I142" i="1" s="1"/>
  <c r="H143" i="1"/>
  <c r="G143" i="1"/>
  <c r="G142" i="1" s="1"/>
  <c r="F143" i="1"/>
  <c r="F142" i="1" s="1"/>
  <c r="C143" i="1"/>
  <c r="C142" i="1" s="1"/>
  <c r="M140" i="1"/>
  <c r="M139" i="1"/>
  <c r="G139" i="1"/>
  <c r="G136" i="1" s="1"/>
  <c r="F139" i="1"/>
  <c r="C139" i="1"/>
  <c r="C136" i="1" s="1"/>
  <c r="M138" i="1"/>
  <c r="F137" i="1"/>
  <c r="M137" i="1" s="1"/>
  <c r="L136" i="1"/>
  <c r="K136" i="1"/>
  <c r="I136" i="1"/>
  <c r="H136" i="1"/>
  <c r="M135" i="1"/>
  <c r="M134" i="1" s="1"/>
  <c r="L134" i="1"/>
  <c r="K134" i="1"/>
  <c r="I134" i="1"/>
  <c r="H134" i="1"/>
  <c r="G134" i="1"/>
  <c r="F134" i="1"/>
  <c r="C134" i="1"/>
  <c r="M133" i="1"/>
  <c r="M132" i="1"/>
  <c r="L131" i="1"/>
  <c r="K131" i="1"/>
  <c r="I131" i="1"/>
  <c r="H131" i="1"/>
  <c r="G131" i="1"/>
  <c r="F131" i="1"/>
  <c r="C131" i="1"/>
  <c r="M130" i="1"/>
  <c r="M129" i="1" s="1"/>
  <c r="L129" i="1"/>
  <c r="K129" i="1"/>
  <c r="I129" i="1"/>
  <c r="H129" i="1"/>
  <c r="G129" i="1"/>
  <c r="F129" i="1"/>
  <c r="C129" i="1"/>
  <c r="M128" i="1"/>
  <c r="M127" i="1"/>
  <c r="M126" i="1"/>
  <c r="M125" i="1"/>
  <c r="M124" i="1"/>
  <c r="L124" i="1"/>
  <c r="K124" i="1"/>
  <c r="I124" i="1"/>
  <c r="H124" i="1"/>
  <c r="G124" i="1"/>
  <c r="F124" i="1"/>
  <c r="C124" i="1"/>
  <c r="M123" i="1"/>
  <c r="M122" i="1"/>
  <c r="L121" i="1"/>
  <c r="K121" i="1"/>
  <c r="I121" i="1"/>
  <c r="H121" i="1"/>
  <c r="G121" i="1"/>
  <c r="F121" i="1"/>
  <c r="C121" i="1"/>
  <c r="M120" i="1"/>
  <c r="L119" i="1"/>
  <c r="K119" i="1"/>
  <c r="I119" i="1"/>
  <c r="H119" i="1"/>
  <c r="G119" i="1"/>
  <c r="F119" i="1"/>
  <c r="C119" i="1"/>
  <c r="M118" i="1"/>
  <c r="M117" i="1"/>
  <c r="L116" i="1"/>
  <c r="K116" i="1"/>
  <c r="I116" i="1"/>
  <c r="H116" i="1"/>
  <c r="G116" i="1"/>
  <c r="F116" i="1"/>
  <c r="C116" i="1"/>
  <c r="M115" i="1"/>
  <c r="M114" i="1"/>
  <c r="M113" i="1"/>
  <c r="L112" i="1"/>
  <c r="K112" i="1"/>
  <c r="I112" i="1"/>
  <c r="H112" i="1"/>
  <c r="G112" i="1"/>
  <c r="F112" i="1"/>
  <c r="C112" i="1"/>
  <c r="M110" i="1"/>
  <c r="M109" i="1"/>
  <c r="M107" i="1"/>
  <c r="M106" i="1"/>
  <c r="I105" i="1"/>
  <c r="I104" i="1" s="1"/>
  <c r="L104" i="1"/>
  <c r="K104" i="1"/>
  <c r="H104" i="1"/>
  <c r="G104" i="1"/>
  <c r="F104" i="1"/>
  <c r="C104" i="1"/>
  <c r="M103" i="1"/>
  <c r="M102" i="1"/>
  <c r="M101" i="1"/>
  <c r="M100" i="1"/>
  <c r="I99" i="1"/>
  <c r="M99" i="1" s="1"/>
  <c r="L98" i="1"/>
  <c r="K98" i="1"/>
  <c r="H98" i="1"/>
  <c r="G98" i="1"/>
  <c r="F98" i="1"/>
  <c r="C98" i="1"/>
  <c r="M96" i="1"/>
  <c r="L94" i="1"/>
  <c r="K94" i="1"/>
  <c r="I94" i="1"/>
  <c r="H94" i="1"/>
  <c r="G94" i="1"/>
  <c r="F94" i="1"/>
  <c r="C94" i="1"/>
  <c r="M91" i="1"/>
  <c r="L90" i="1"/>
  <c r="K90" i="1"/>
  <c r="I90" i="1"/>
  <c r="H90" i="1"/>
  <c r="G90" i="1"/>
  <c r="F90" i="1"/>
  <c r="C90" i="1"/>
  <c r="M89" i="1"/>
  <c r="I88" i="1"/>
  <c r="G88" i="1"/>
  <c r="F88" i="1"/>
  <c r="C88" i="1"/>
  <c r="L83" i="1"/>
  <c r="K83" i="1"/>
  <c r="I83" i="1"/>
  <c r="H83" i="1"/>
  <c r="G83" i="1"/>
  <c r="F83" i="1"/>
  <c r="C83" i="1"/>
  <c r="M82" i="1"/>
  <c r="M81" i="1"/>
  <c r="M80" i="1"/>
  <c r="L79" i="1"/>
  <c r="K79" i="1"/>
  <c r="I79" i="1"/>
  <c r="H79" i="1"/>
  <c r="G79" i="1"/>
  <c r="F79" i="1"/>
  <c r="C79" i="1"/>
  <c r="L76" i="1"/>
  <c r="K76" i="1"/>
  <c r="I76" i="1"/>
  <c r="H76" i="1"/>
  <c r="G76" i="1"/>
  <c r="F76" i="1"/>
  <c r="C76" i="1"/>
  <c r="M73" i="1"/>
  <c r="M72" i="1"/>
  <c r="M70" i="1"/>
  <c r="C70" i="1"/>
  <c r="C66" i="1" s="1"/>
  <c r="M69" i="1"/>
  <c r="M68" i="1"/>
  <c r="M67" i="1"/>
  <c r="L66" i="1"/>
  <c r="K66" i="1"/>
  <c r="I66" i="1"/>
  <c r="H66" i="1"/>
  <c r="G66" i="1"/>
  <c r="F66" i="1"/>
  <c r="G65" i="1"/>
  <c r="M63" i="1"/>
  <c r="M62" i="1"/>
  <c r="L58" i="1"/>
  <c r="K58" i="1"/>
  <c r="I58" i="1"/>
  <c r="H58" i="1"/>
  <c r="F58" i="1"/>
  <c r="C58" i="1"/>
  <c r="C57" i="1"/>
  <c r="C55" i="1" s="1"/>
  <c r="L55" i="1"/>
  <c r="K55" i="1"/>
  <c r="I55" i="1"/>
  <c r="H55" i="1"/>
  <c r="G55" i="1"/>
  <c r="F55" i="1"/>
  <c r="M52" i="1"/>
  <c r="M51" i="1"/>
  <c r="M50" i="1"/>
  <c r="M49" i="1"/>
  <c r="L48" i="1"/>
  <c r="K48" i="1"/>
  <c r="I48" i="1"/>
  <c r="H48" i="1"/>
  <c r="G48" i="1"/>
  <c r="F48" i="1"/>
  <c r="C48" i="1"/>
  <c r="M47" i="1"/>
  <c r="M46" i="1"/>
  <c r="L44" i="1"/>
  <c r="K44" i="1"/>
  <c r="I44" i="1"/>
  <c r="H44" i="1"/>
  <c r="G44" i="1"/>
  <c r="F44" i="1"/>
  <c r="C44" i="1"/>
  <c r="M43" i="1"/>
  <c r="M42" i="1"/>
  <c r="L41" i="1"/>
  <c r="K41" i="1"/>
  <c r="I41" i="1"/>
  <c r="H41" i="1"/>
  <c r="G41" i="1"/>
  <c r="F41" i="1"/>
  <c r="C41" i="1"/>
  <c r="M40" i="1"/>
  <c r="M39" i="1"/>
  <c r="M37" i="1"/>
  <c r="L35" i="1"/>
  <c r="K35" i="1"/>
  <c r="I35" i="1"/>
  <c r="H35" i="1"/>
  <c r="G35" i="1"/>
  <c r="F35" i="1"/>
  <c r="C35" i="1"/>
  <c r="M33" i="1"/>
  <c r="M32" i="1"/>
  <c r="M31" i="1"/>
  <c r="L30" i="1"/>
  <c r="K30" i="1"/>
  <c r="I30" i="1"/>
  <c r="H30" i="1"/>
  <c r="G30" i="1"/>
  <c r="F30" i="1"/>
  <c r="C30" i="1"/>
  <c r="M28" i="1"/>
  <c r="M27" i="1"/>
  <c r="L26" i="1"/>
  <c r="K26" i="1"/>
  <c r="I26" i="1"/>
  <c r="H26" i="1"/>
  <c r="G26" i="1"/>
  <c r="F26" i="1"/>
  <c r="C26" i="1"/>
  <c r="L23" i="1"/>
  <c r="K23" i="1"/>
  <c r="I23" i="1"/>
  <c r="H23" i="1"/>
  <c r="G23" i="1"/>
  <c r="F23" i="1"/>
  <c r="C23" i="1"/>
  <c r="L19" i="1"/>
  <c r="K19" i="1"/>
  <c r="I19" i="1"/>
  <c r="H19" i="1"/>
  <c r="G19" i="1"/>
  <c r="F19" i="1"/>
  <c r="C19" i="1"/>
  <c r="M17" i="1"/>
  <c r="M15" i="1"/>
  <c r="M14" i="1"/>
  <c r="Q12" i="1"/>
  <c r="I12" i="1"/>
  <c r="I11" i="1" s="1"/>
  <c r="H12" i="1"/>
  <c r="H11" i="1" s="1"/>
  <c r="G12" i="1"/>
  <c r="G11" i="1" s="1"/>
  <c r="F12" i="1"/>
  <c r="F11" i="1" s="1"/>
  <c r="L11" i="1"/>
  <c r="K11" i="1"/>
  <c r="C11" i="1"/>
  <c r="M94" i="1" l="1"/>
  <c r="M65" i="1"/>
  <c r="M59" i="1"/>
  <c r="M56" i="1"/>
  <c r="M55" i="1" s="1"/>
  <c r="M26" i="1"/>
  <c r="M160" i="1"/>
  <c r="M159" i="1" s="1"/>
  <c r="I98" i="1"/>
  <c r="M131" i="1"/>
  <c r="M116" i="1"/>
  <c r="M30" i="1"/>
  <c r="M121" i="1"/>
  <c r="F152" i="1"/>
  <c r="F151" i="1" s="1"/>
  <c r="F141" i="1" s="1"/>
  <c r="M35" i="1"/>
  <c r="M136" i="1"/>
  <c r="G152" i="1"/>
  <c r="G151" i="1" s="1"/>
  <c r="G141" i="1" s="1"/>
  <c r="H152" i="1"/>
  <c r="I152" i="1"/>
  <c r="M83" i="1"/>
  <c r="M23" i="1"/>
  <c r="M183" i="1"/>
  <c r="M182" i="1" s="1"/>
  <c r="M181" i="1" s="1"/>
  <c r="M180" i="1" s="1"/>
  <c r="I10" i="1"/>
  <c r="C152" i="1"/>
  <c r="M45" i="1"/>
  <c r="M44" i="1" s="1"/>
  <c r="M188" i="1"/>
  <c r="F136" i="1"/>
  <c r="F34" i="1"/>
  <c r="L34" i="1"/>
  <c r="H142" i="1"/>
  <c r="H10" i="1" s="1"/>
  <c r="K10" i="1"/>
  <c r="C10" i="1"/>
  <c r="L10" i="1"/>
  <c r="M88" i="1"/>
  <c r="K34" i="1"/>
  <c r="C34" i="1"/>
  <c r="I141" i="1"/>
  <c r="K141" i="1"/>
  <c r="M119" i="1"/>
  <c r="H159" i="1"/>
  <c r="H151" i="1" s="1"/>
  <c r="I159" i="1"/>
  <c r="I151" i="1" s="1"/>
  <c r="K159" i="1"/>
  <c r="L159" i="1"/>
  <c r="G111" i="1"/>
  <c r="H34" i="1"/>
  <c r="I34" i="1"/>
  <c r="L141" i="1"/>
  <c r="K111" i="1"/>
  <c r="H75" i="1"/>
  <c r="L111" i="1"/>
  <c r="M176" i="1"/>
  <c r="M175" i="1" s="1"/>
  <c r="M41" i="1"/>
  <c r="M98" i="1"/>
  <c r="G75" i="1"/>
  <c r="L75" i="1"/>
  <c r="M112" i="1"/>
  <c r="M152" i="1"/>
  <c r="I111" i="1"/>
  <c r="M12" i="1"/>
  <c r="C111" i="1"/>
  <c r="F159" i="1"/>
  <c r="M148" i="1"/>
  <c r="M147" i="1" s="1"/>
  <c r="M141" i="1" s="1"/>
  <c r="H111" i="1"/>
  <c r="C75" i="1"/>
  <c r="F75" i="1"/>
  <c r="K75" i="1"/>
  <c r="F111" i="1"/>
  <c r="G159" i="1"/>
  <c r="C159" i="1"/>
  <c r="C141" i="1"/>
  <c r="M79" i="1"/>
  <c r="F10" i="1"/>
  <c r="K151" i="1"/>
  <c r="L151" i="1"/>
  <c r="I75" i="1"/>
  <c r="G10" i="1"/>
  <c r="M48" i="1"/>
  <c r="M13" i="1"/>
  <c r="M92" i="1"/>
  <c r="M90" i="1" s="1"/>
  <c r="G58" i="1"/>
  <c r="G34" i="1" s="1"/>
  <c r="M71" i="1"/>
  <c r="M66" i="1" s="1"/>
  <c r="M78" i="1"/>
  <c r="M76" i="1" s="1"/>
  <c r="M105" i="1"/>
  <c r="M104" i="1" s="1"/>
  <c r="M64" i="1"/>
  <c r="M22" i="1"/>
  <c r="M19" i="1" s="1"/>
  <c r="M151" i="1" l="1"/>
  <c r="M58" i="1"/>
  <c r="M34" i="1" s="1"/>
  <c r="J200" i="1"/>
  <c r="C9" i="1"/>
  <c r="C8" i="1" s="1"/>
  <c r="C7" i="1" s="1"/>
  <c r="C151" i="1"/>
  <c r="L9" i="1"/>
  <c r="L200" i="1" s="1"/>
  <c r="M11" i="1"/>
  <c r="M10" i="1" s="1"/>
  <c r="F9" i="1"/>
  <c r="F8" i="1" s="1"/>
  <c r="H141" i="1"/>
  <c r="K9" i="1"/>
  <c r="C201" i="1"/>
  <c r="C200" i="1" s="1"/>
  <c r="M111" i="1"/>
  <c r="K200" i="1"/>
  <c r="K7" i="1" s="1"/>
  <c r="H9" i="1"/>
  <c r="H8" i="1" s="1"/>
  <c r="M75" i="1"/>
  <c r="I9" i="1"/>
  <c r="I8" i="1" s="1"/>
  <c r="H200" i="1"/>
  <c r="H7" i="1" s="1"/>
  <c r="G9" i="1"/>
  <c r="G8" i="1" s="1"/>
  <c r="G200" i="1"/>
  <c r="G7" i="1" s="1"/>
  <c r="I200" i="1"/>
  <c r="I7" i="1" s="1"/>
  <c r="M8" i="1"/>
  <c r="F200" i="1"/>
  <c r="F7" i="1" s="1"/>
  <c r="M7" i="1" s="1"/>
  <c r="M200" i="1" s="1"/>
  <c r="M9" i="1" l="1"/>
</calcChain>
</file>

<file path=xl/sharedStrings.xml><?xml version="1.0" encoding="utf-8"?>
<sst xmlns="http://schemas.openxmlformats.org/spreadsheetml/2006/main" count="279" uniqueCount="250">
  <si>
    <t>CAMARA DE DIPUTADOS</t>
  </si>
  <si>
    <t>DE LA REPUBLICA DOMINICANA</t>
  </si>
  <si>
    <t>AÑO 2025</t>
  </si>
  <si>
    <t>(VALORES EN RD$)</t>
  </si>
  <si>
    <t>DESCRIPCION</t>
  </si>
  <si>
    <t>PRESUPUESTO AÑO 2025</t>
  </si>
  <si>
    <t>ENERO</t>
  </si>
  <si>
    <t>FEBRERO</t>
  </si>
  <si>
    <t>MARZO</t>
  </si>
  <si>
    <t>ABRIL</t>
  </si>
  <si>
    <t>MAYO</t>
  </si>
  <si>
    <t>JUNIO</t>
  </si>
  <si>
    <t>TOTAL EJECUCION ACUMULADA</t>
  </si>
  <si>
    <t>0102-CAMARA DE DIPUTADOS DE LA REPUBLICA DOMINICANA</t>
  </si>
  <si>
    <t>12 AVA PARTE</t>
  </si>
  <si>
    <t>11-REPRESENTACION, FISCALIZACION Y GESTION LEGISLATIVA</t>
  </si>
  <si>
    <t>0001 - Dirección y administración</t>
  </si>
  <si>
    <t>2.1 - REMUNERACIONES Y CONTRIBUCIONES</t>
  </si>
  <si>
    <t>21-SERVICIOS PERSONALES</t>
  </si>
  <si>
    <t>2.1.1 - REMUNERACIONES</t>
  </si>
  <si>
    <t xml:space="preserve">   2.1.1.1.01 - Sueldos empleados fijos</t>
  </si>
  <si>
    <t>211101-SUELDOS FIJOS</t>
  </si>
  <si>
    <t xml:space="preserve">   2.1.1.2.06 - Jornales</t>
  </si>
  <si>
    <t>211206-JORNALES</t>
  </si>
  <si>
    <t xml:space="preserve">   2.1.1.2.09 - Personal de Carácter Eventual</t>
  </si>
  <si>
    <t>211209-PERSONAL  DE CARACTER EVENTUAL</t>
  </si>
  <si>
    <t xml:space="preserve">   2.1.1.3.01 - Sueldos al Personal Fijo en Trámite de Pensiones</t>
  </si>
  <si>
    <t>211301-SUELDOS AL PERSONAL FIJO EN TRÁMITE DE PENSIONES</t>
  </si>
  <si>
    <t xml:space="preserve">   2.1.1.4.01 - Sueldo Anual No. 13</t>
  </si>
  <si>
    <t xml:space="preserve">   2.1.1.5.01 - Prestaciones Económicas</t>
  </si>
  <si>
    <t>211501-PRESTACION LABORAL POR DESVICULACION</t>
  </si>
  <si>
    <t xml:space="preserve">   2.1.1.5.04 - Proporción de Vacaciones no Disfrutadas</t>
  </si>
  <si>
    <t>2.1.2 - SOBRESUELDOS</t>
  </si>
  <si>
    <t xml:space="preserve">   2.1.2.2.05 - Compensación Servicios de Seguridad</t>
  </si>
  <si>
    <t>212205-COMPENSACION SERVICIOS DE SEGURIDAD</t>
  </si>
  <si>
    <t xml:space="preserve">   2.1.2.2.06 - Incentivo por Rendimiento Individual</t>
  </si>
  <si>
    <t xml:space="preserve">   2.1.2.2.09 - Bono por desempeño a Servidores de Carrera</t>
  </si>
  <si>
    <t>212209-BONO POR DESEMPEÑO</t>
  </si>
  <si>
    <t>2.1.3 - DIETAS Y GASTOS DE REPRESENTACIÓN</t>
  </si>
  <si>
    <t xml:space="preserve">   2.1.3.1.01 - Dietas en el País</t>
  </si>
  <si>
    <t>213101-DIETAS EN EL PAÍS</t>
  </si>
  <si>
    <t xml:space="preserve">   2.1.3.2.01 - Gastos de Representación en el País</t>
  </si>
  <si>
    <t>213201-GASTOS DE REPRESENTACION EN EL PAÍS</t>
  </si>
  <si>
    <t>2.1.4 - GRATIFICACIONES Y BONIFICACIONES</t>
  </si>
  <si>
    <t xml:space="preserve">   2.1.4.1.01 - Bonificaciones</t>
  </si>
  <si>
    <t xml:space="preserve">   2.1.4.2.01 - Bono Escolar</t>
  </si>
  <si>
    <t xml:space="preserve">   2.1.4.2.04 - Otras Gratificaciones</t>
  </si>
  <si>
    <t>2.1.5 - CONTRIBUCIONES A LA SEGURIDAD SOCIAL</t>
  </si>
  <si>
    <t>215402-CONTRIBUCIONES AL PLAN DE RETIRO COMPLEMENTARIO LEGISLATIVO</t>
  </si>
  <si>
    <t xml:space="preserve">   2.1.5.1.01 - Contribuciones al Seguro de Salud</t>
  </si>
  <si>
    <t xml:space="preserve">   2.1.5.2.01 - Contribuciones al Seguro de Pensiones</t>
  </si>
  <si>
    <t xml:space="preserve">   2.1.5.3.01 - Contribuciones al Seguro de Riesgo Laboral</t>
  </si>
  <si>
    <t>22-CONTRATACION DE SERVICIOS</t>
  </si>
  <si>
    <t>2.2.1 - SERVICIOS BÁSICOS</t>
  </si>
  <si>
    <t xml:space="preserve">   2.2.1.3.01 - Teléfono local</t>
  </si>
  <si>
    <t>221301-TELEFONO LOCAL</t>
  </si>
  <si>
    <t xml:space="preserve">   2.2.1.5.01 - Servicio de Internet y Televisión por Cable</t>
  </si>
  <si>
    <t>221501-SERVICIO DE INTERNET Y TELEVISION POR CABLE</t>
  </si>
  <si>
    <t xml:space="preserve">   2.2.1.6.01 - Energía Eléctrica</t>
  </si>
  <si>
    <t>221601-ENERGIA ELECTRICA</t>
  </si>
  <si>
    <t xml:space="preserve">   2.2.1.7.01 - Agua</t>
  </si>
  <si>
    <t>221701-AGUA</t>
  </si>
  <si>
    <t xml:space="preserve">   2.2.1.8.01 - Recolección de Residuos</t>
  </si>
  <si>
    <t>221801-RECOLECCIÓN DE RESIDUOS SOLIDOS</t>
  </si>
  <si>
    <t>2.2.2 - PUBLICIDAD, IMPRESIÓN Y ENCUADERNACIÓN</t>
  </si>
  <si>
    <t xml:space="preserve">   2.2.2.1.01 - Publicidad y Propaganda</t>
  </si>
  <si>
    <t>222101-PUBLICIDAD Y PROPAGANDA</t>
  </si>
  <si>
    <t xml:space="preserve">   2.2.2.2.01 - Impresión, Encuadernación y Rotulación</t>
  </si>
  <si>
    <t>222201-IMPRESIÓN Y ENCUADERNACIÓN</t>
  </si>
  <si>
    <t>2.2.4 - TRANSPORTE Y ALMACENAJE</t>
  </si>
  <si>
    <t xml:space="preserve">   2.2.4.1.01 - Pasajes y Gastos de Transporte</t>
  </si>
  <si>
    <t xml:space="preserve">   2.2.4.2.01 - Fletes</t>
  </si>
  <si>
    <t>224201-FLETES</t>
  </si>
  <si>
    <t xml:space="preserve">   2.2.4.4.01 - Peaje</t>
  </si>
  <si>
    <t>2.2.5 - ALQUILERES Y RENTAS</t>
  </si>
  <si>
    <t xml:space="preserve">   2.2.5.1.01 - Alquileres y Rentas de Edificaciones y Locales</t>
  </si>
  <si>
    <t>225101-ALQUILLERES Y RENTAS DE EDIFICIOS Y LOCALES</t>
  </si>
  <si>
    <t xml:space="preserve">   2.2.5.3.01 - Alquiler de Equipo Educacional</t>
  </si>
  <si>
    <t>225301-ALQUILER DE EQUIPO EDUCACIONAL</t>
  </si>
  <si>
    <t xml:space="preserve">   2.2.5.4.01 - Alquileres de Equipos de Transporte, Tracción y Elevación</t>
  </si>
  <si>
    <t>225401-ALQUILERES DE EQUIPOS DE TRANSPORTE, TRACCIÓN Y ELEVACIÓN</t>
  </si>
  <si>
    <t xml:space="preserve">   2.2.5.6.01 - Alquileres de Terrenos</t>
  </si>
  <si>
    <t xml:space="preserve">   2.2.5.8.01 - Otros alquileres y Arrendamientos por Derechos de Usos</t>
  </si>
  <si>
    <t xml:space="preserve">   2.2.5.9.01 -  Licencias </t>
  </si>
  <si>
    <t>225901-LICENCIAS DE INFORMATICAS</t>
  </si>
  <si>
    <t>2.2.6 - SEGUROS</t>
  </si>
  <si>
    <t xml:space="preserve">   2.2.6.2.01 - Seguro de Bienes Muebles</t>
  </si>
  <si>
    <t xml:space="preserve">   2.2.6.3.01 - Seguros de Personas</t>
  </si>
  <si>
    <t>226301-SEGUROS DE PERSONAS</t>
  </si>
  <si>
    <t>2.2.7 - SERVICIOS DE CONSERVACIÓN, REPARACIONES MENORES E INSTALACIONES TEMPORALES</t>
  </si>
  <si>
    <t xml:space="preserve">   2.2.7.1.01 - Reparaciones y Mantenimientos Menores en Edificaciones</t>
  </si>
  <si>
    <t>227101-OBRAS MENORES EN EDIFICACIONES</t>
  </si>
  <si>
    <t xml:space="preserve">   2.2.7.2.01 - Mantenimiento y Reparación de Mobiliarios y equipos de oficina</t>
  </si>
  <si>
    <t>227201-MANTENIMIENTO Y REPARACIÓN DE MUEBLES Y EQUIPOS DE OFICINA</t>
  </si>
  <si>
    <t xml:space="preserve">   2.2.7.2.02 - Mantenimiento y Reparación de mobiliarios y Equipos </t>
  </si>
  <si>
    <t xml:space="preserve">   2.2.7.2.03 - Mantenimiento y Reparación de Equipo Educacionales y Recreación</t>
  </si>
  <si>
    <t xml:space="preserve">   2.2.7.2.05 - Mantenimiento y Reparación de equipo de comunicación y audiovisuales</t>
  </si>
  <si>
    <t xml:space="preserve">   2.2.7.2.06 - Mantenimiento y Reparación de Equipos de Transporte, Tracción y Elevación</t>
  </si>
  <si>
    <t>227206-MANTENIMIENTO Y REPARACIÓN DE EQUIPOS DE TRANSPORTE, TRACCIÓN Y ELEVACIÓN</t>
  </si>
  <si>
    <t xml:space="preserve">   2.2.7.2.99 - Otros servicios de Repracion y Mantenimiento,  Desmonte e Instalación</t>
  </si>
  <si>
    <t>2.2.8 - OTROS SERVICIOS NO INCLUIDOS EN CONCEPTOS ANTERIORES</t>
  </si>
  <si>
    <t xml:space="preserve">   2.2.8.1.01 - Gastos Judiciales</t>
  </si>
  <si>
    <t xml:space="preserve">   2.2.8.2.01 - Comisiones y Gastos</t>
  </si>
  <si>
    <t xml:space="preserve">   2.2.8.5.03 - Llimpieza e Higiene</t>
  </si>
  <si>
    <t>228502-LAVANDERIA</t>
  </si>
  <si>
    <t xml:space="preserve">   2.2.8.6.01 - Eventos Generales</t>
  </si>
  <si>
    <t>228601-EVENTOS GENERALS</t>
  </si>
  <si>
    <t xml:space="preserve">   2.2.8.7.06 - Otros Servicios Técnicos Profesionales</t>
  </si>
  <si>
    <t>228706-OTROS SERVICIOS TÉCNICOS PROFESIONALES</t>
  </si>
  <si>
    <t xml:space="preserve">   2.2.8.8.01 - Impuestos</t>
  </si>
  <si>
    <t>228801-IMPUESTOS</t>
  </si>
  <si>
    <t xml:space="preserve">   2.2.8.8.03 - Tasas</t>
  </si>
  <si>
    <t>2.2.8.9.02-Dferecnia Cambiaria</t>
  </si>
  <si>
    <t>23-MATERIALES Y SUMINISTROS</t>
  </si>
  <si>
    <t>2.3.1 - ALIMENTOS Y PRODUCTOS AGROFORESTALES</t>
  </si>
  <si>
    <t xml:space="preserve">   2.3.1.1.01 - Alimento y Bebidas para Personas</t>
  </si>
  <si>
    <t>231101-ALIMENTOS Y BEBIDAS PARA PERSONAS</t>
  </si>
  <si>
    <t xml:space="preserve">   2.3.1.3.03 - Productos Forestales</t>
  </si>
  <si>
    <t>231303-PRODUCTOS FORESTALES</t>
  </si>
  <si>
    <t>2.3.2 - TEXTILES Y VESTUARIOS</t>
  </si>
  <si>
    <t xml:space="preserve">   2.3.2.1.01 - Hilados y Telas</t>
  </si>
  <si>
    <t>232101-HILADOS Y TELAS</t>
  </si>
  <si>
    <t xml:space="preserve">   2.3.2.2.01 - Acabados Textiles</t>
  </si>
  <si>
    <t>232201-ACABADOS TEXTILES</t>
  </si>
  <si>
    <t xml:space="preserve">   2.3.2.3.01 - Prendas y Accesorios de Vestir</t>
  </si>
  <si>
    <t>2.3.3 - PAPEL, CARTÓN E IMPRESOS</t>
  </si>
  <si>
    <t xml:space="preserve">   2.3.3.1.01 - Papel de Escritorio</t>
  </si>
  <si>
    <t>233101-PAPEL DE ESCRITORIO</t>
  </si>
  <si>
    <t xml:space="preserve">   2.3.3.2.01 - Papel y Cartón</t>
  </si>
  <si>
    <t>233201-PRODUCTOS DE PAPEL Y CARTÓN</t>
  </si>
  <si>
    <t xml:space="preserve">   2.3.3.3.01 - Productos de Artes Gráficas</t>
  </si>
  <si>
    <t>233301-PRODUCTOS DE ARTES GRÁFICAS</t>
  </si>
  <si>
    <t xml:space="preserve">   2.3.3.4.01 - Libros, Revistas y Periódicos</t>
  </si>
  <si>
    <t>2.3.4 - PRODUCTOS MEDICINALES PARA USO HUMANO</t>
  </si>
  <si>
    <t xml:space="preserve">   2.3.4.1.01- Productos Medicinales para uso Humano</t>
  </si>
  <si>
    <t>2.3.5 - CUERO, CAUCHO Y PLÁSTICO</t>
  </si>
  <si>
    <t xml:space="preserve">   2.3.5.1.01 - Cuero y pieles</t>
  </si>
  <si>
    <t xml:space="preserve">   2.3.5.3.01 - Llantas y Neumáticos</t>
  </si>
  <si>
    <t xml:space="preserve">   2.3.5.5.01 - Articulos de  Plástico</t>
  </si>
  <si>
    <t>235501-ARTÍCULOS DE PLASTICO</t>
  </si>
  <si>
    <t>2.3.6 - PRODUCTOS DE MINERALES, METÁLICOS Y NO METÁLICOS</t>
  </si>
  <si>
    <t xml:space="preserve">   2.3.6.1.05 - Productos de Arcilla y  Derivados</t>
  </si>
  <si>
    <t xml:space="preserve">   2.3.6.2.01 - Productos de Vidrio</t>
  </si>
  <si>
    <t>236201-PRODUCTOS DE VIDRIO</t>
  </si>
  <si>
    <t xml:space="preserve">   2.3.6.3.06 - Productos Metálicos</t>
  </si>
  <si>
    <t>236306-PRODUCTOS METALICOS</t>
  </si>
  <si>
    <t>2.3.7 - COMBUSTIBLES, LUBRICANTES, PRODUCTOS QUÍMICOS Y CONEXOS</t>
  </si>
  <si>
    <t xml:space="preserve">   2.3.7.1.01 - Gasolina</t>
  </si>
  <si>
    <t>237101-GASOLINA</t>
  </si>
  <si>
    <t>2.3.7.1.0.2 -Gasoil</t>
  </si>
  <si>
    <t>2.3.7.1.06 - Lubricantes</t>
  </si>
  <si>
    <t xml:space="preserve">   2.3.7.2.02 - Productos Fotoquimicos</t>
  </si>
  <si>
    <t>237202-PRODUCTOS FOTOQUIMICOS</t>
  </si>
  <si>
    <t xml:space="preserve">   2.3.7.2.06 - Pinturas, Lacas, Barnices, Diluyentes y Absorbentes para Pinturas</t>
  </si>
  <si>
    <t>2.3.9 - PRODUCTOS Y ÚTILES VARIOS</t>
  </si>
  <si>
    <t xml:space="preserve">   2.3.9.1.02 - Materiales de limpieza e higiene personal</t>
  </si>
  <si>
    <t>239102-UTILES Y MATERIALES DE LIMPIEZA E HIGIENE PERSONAL</t>
  </si>
  <si>
    <t xml:space="preserve">   2.3.9.2.01 - Útiles  y Materiales de Escritorio, Oficina e Informática</t>
  </si>
  <si>
    <t>239201-UTILES DE ESCRITORIO, OFICINA INFORMÁTICA Y DE ENSEÑANZA</t>
  </si>
  <si>
    <t>2.3.9.3.01 - Útiles menores médico, quirúrgicos o de laboratorio</t>
  </si>
  <si>
    <t xml:space="preserve">   2.3.9.5.01 - Útiles de Cocina y Comedor</t>
  </si>
  <si>
    <t>239501-UTILES DE COCINA Y COMEDOR</t>
  </si>
  <si>
    <t xml:space="preserve">   2.3.9.6.01 - Productos Eléctricos y Afines</t>
  </si>
  <si>
    <t>239601-PRODUCTOS ELÉCTRICOS Y AFINES</t>
  </si>
  <si>
    <t xml:space="preserve">   2.3.9.9.05 - Productos y Utiles Diversos</t>
  </si>
  <si>
    <t>239905-PRODUCTOS Y UTILES VARIOS NIP</t>
  </si>
  <si>
    <t>2.6-BIENES MUEBLES, INMUEBLES E INTANGIBLES</t>
  </si>
  <si>
    <t>26-BIENES MUEBLES, INMUEBLES E INTANGIBLES</t>
  </si>
  <si>
    <t>2.6.1 - MOBILIARIO Y EQUIPO</t>
  </si>
  <si>
    <t xml:space="preserve">   2.6.1.1.01 - Muebles, Equipos de Oficina y Estantería</t>
  </si>
  <si>
    <t>261101-MUEBLES DE OFICINA Y ESTANTERÍA</t>
  </si>
  <si>
    <t xml:space="preserve">   2.6.1.3.01 - Equipos de tecnología de la información y comunicación</t>
  </si>
  <si>
    <t xml:space="preserve">   2.6.1.4.01 - Electrodomésticos</t>
  </si>
  <si>
    <t>261401-OTROS MOBILIARIOS Y EQUIPOS NO IDENTIFICADOS PRECEDENTEMENTE</t>
  </si>
  <si>
    <t>2.6.2 - MOBILIARIO Y EQUIPO DE AUDIO, AUDIOVISUAL, RECREATIVO Y EDUCACIONAL</t>
  </si>
  <si>
    <t xml:space="preserve">   2.6.2.1.01-Equipos y Aparatos Audiovisuales</t>
  </si>
  <si>
    <t xml:space="preserve">   2.6.2.4.01 - Mobiliario y Equipo Educacional y Recreativo</t>
  </si>
  <si>
    <t>2.6.3 - EQUIPO E INSTRUMENTAL, CIENTÍFICO Y LABORATORIO</t>
  </si>
  <si>
    <t xml:space="preserve">   2.6.3.1.01 - Equipo médico y de laboratorio</t>
  </si>
  <si>
    <t>2.6.4 - VEHÍCULOS Y EQUIPO DE TRANSPORTE, TRACCIÓN Y ELEVACIÓN</t>
  </si>
  <si>
    <t xml:space="preserve">   2.6.4.1.01 - Automóviles y Camiones</t>
  </si>
  <si>
    <t xml:space="preserve">   2.6.4.6.01 - Equipo de Tracción</t>
  </si>
  <si>
    <t>2.6.5 - MAQUINARIA, OTROS EQUIPOS Y HERRAMIENTAS</t>
  </si>
  <si>
    <t xml:space="preserve">   2.6.5.4.01 - Sistema de Climatizacion</t>
  </si>
  <si>
    <t xml:space="preserve">   2.6.5.5.01 - Equipo de Comunicación, Telecomunicaciones y Señalamiento</t>
  </si>
  <si>
    <t xml:space="preserve">   2.6.5.6.01 - Equipo de Generación Eléctrica y Afines</t>
  </si>
  <si>
    <t xml:space="preserve">   2.6.5.8.01 - Otros Equipos</t>
  </si>
  <si>
    <t>2.6.6 - EQUIPOS DE DEFENSA Y SEGURIDAD</t>
  </si>
  <si>
    <t xml:space="preserve">   2.6.6.1.01 - Equipos de Defensa</t>
  </si>
  <si>
    <t>2.6.8 - BIENES INTANGIBLES</t>
  </si>
  <si>
    <t xml:space="preserve">   2.6.8.3.01 - Programas de Informática</t>
  </si>
  <si>
    <t xml:space="preserve">   2.6.8.3.02 - Base de datos</t>
  </si>
  <si>
    <t>2.6.9.3 EDIFIIOS NO RESIDENCIALES</t>
  </si>
  <si>
    <t xml:space="preserve">   2.6.9.3.01 - Terrenos</t>
  </si>
  <si>
    <t>2.7 OBRAS</t>
  </si>
  <si>
    <t>27-OBRAS</t>
  </si>
  <si>
    <t>2.7.1 - OBRAS EN EDIFICACIONES</t>
  </si>
  <si>
    <t>2.7.1.2.01 - Obras para Edificación no Residencial</t>
  </si>
  <si>
    <t>2.7.2-OBRAS DE ENERGIA</t>
  </si>
  <si>
    <t>272201-OBRAS DE ENERGIA</t>
  </si>
  <si>
    <t xml:space="preserve">   2.7.2.2.01 - Obras de Energia</t>
  </si>
  <si>
    <t>0002 - Discusión de iniciativas legislativas y fiscalización</t>
  </si>
  <si>
    <t xml:space="preserve">   2.1.1.1.01 - Sueldos Empleados fijos</t>
  </si>
  <si>
    <t xml:space="preserve">   2.1.5.4.02 - Contribuciones al Plan de Retiro   Complementario Legislativo y Organos Constitucionales</t>
  </si>
  <si>
    <t>2.2 - CONTRATACIÓN DE SERVICIOS</t>
  </si>
  <si>
    <t>2.2.3 - VIÁTICOS</t>
  </si>
  <si>
    <t xml:space="preserve">   2.2.3.1.01 - Viáticos Dentro del País</t>
  </si>
  <si>
    <t>223101-VIATICOS DENTRO DEL PAIS</t>
  </si>
  <si>
    <t xml:space="preserve">   2.2.3.2.01 - Viaticos Fuera del País</t>
  </si>
  <si>
    <t>223201-VIATICOS FUERA DEL PAÍS</t>
  </si>
  <si>
    <t>0003 - Legislación parlacen</t>
  </si>
  <si>
    <t xml:space="preserve">    2.1.1.1.01 - Sueldos Empleados Fijos</t>
  </si>
  <si>
    <t xml:space="preserve">    2.1.2.2.08 - Compensaciones Especiales</t>
  </si>
  <si>
    <t xml:space="preserve">   2.2.1.3.01 - Teléfono Local</t>
  </si>
  <si>
    <t>2.3 - MATERIALES Y SUMINISTROS</t>
  </si>
  <si>
    <t>2.4 - TRANSFERENCIAS CORRIENTES</t>
  </si>
  <si>
    <t xml:space="preserve">   2.4.7.2.01 - Transferencia corrientes a Organismos Internacionales</t>
  </si>
  <si>
    <t>2492-SUELDOS EN LAS TRANSFERENCIA A OTRAS INSTITUCIONES PUBLICAS</t>
  </si>
  <si>
    <t>2.6 - BIENES MUEBLES, INMUEBLES E INTANGIBLES</t>
  </si>
  <si>
    <t>0000 - ADMINISTRACION Y CONTRIBUCIONES ESPECIALES</t>
  </si>
  <si>
    <t>24-TRANSFERENCIAS CORRIENTES</t>
  </si>
  <si>
    <t>2.4.1 - TRANSFERENCIAS CORRIENTES AL SECTOR PRIVADO</t>
  </si>
  <si>
    <t xml:space="preserve">    2.4.1.1.03 - Indemnización Laboral</t>
  </si>
  <si>
    <t xml:space="preserve">    2.4.1.2.01 - Ayudas y Donaciones Programadas a Hogares y Personas</t>
  </si>
  <si>
    <t>241201-AYUDAS Y DONACIONES PROGRAMADAS  A HOGARES Y PERSONAS</t>
  </si>
  <si>
    <t xml:space="preserve">    2.4.1.2.02 - Ayudas y Donaciones Ocasionales a Hogares y Personas</t>
  </si>
  <si>
    <t>241202-AYUDAS Y DONACIONES OCASIONALES A HOGARES Y PERSONAS</t>
  </si>
  <si>
    <t xml:space="preserve">    2.4.1.4.01 - Becas Nacionales</t>
  </si>
  <si>
    <t>241401-BECAS NACIONALES</t>
  </si>
  <si>
    <t xml:space="preserve">    2.4.1.4.02 - Becas Extranjeras</t>
  </si>
  <si>
    <t>2.4.1.6.05 - Transferencia Corriente Sin Fines de Lucro</t>
  </si>
  <si>
    <t>241605-TRANSFERENCIAS CORRIENTES OCASIONALES  ASOCIACIONES SIN FINES DE LUCRO</t>
  </si>
  <si>
    <t xml:space="preserve">    2.4.7.2.01 Transferencias a Organimos Internacionales</t>
  </si>
  <si>
    <t xml:space="preserve">    2.4.1.6.05 - Transferencia Corriente Sin Fines de Lucro</t>
  </si>
  <si>
    <t>2.4.7 - TRANSFERENCIAS CORRIENTES AL SECTOR EXTERNO</t>
  </si>
  <si>
    <t>2.4.7.2.01 - Transferencias corrientes a Organismos Internacionales</t>
  </si>
  <si>
    <t>2.4 Transferencia Corriente</t>
  </si>
  <si>
    <t>2. 4. 1.1.03-indemnizacion laboral</t>
  </si>
  <si>
    <t>2.4.1.6.05-Transferencia corriente sin fines de lucro</t>
  </si>
  <si>
    <t>98-</t>
  </si>
  <si>
    <t>2.4.7.2.01 Transferencias a Organimos Internacionales</t>
  </si>
  <si>
    <t xml:space="preserve">    2.8.2.2.01 - Provision para Gastos Futuros</t>
  </si>
  <si>
    <t>TOTAL GENERAL</t>
  </si>
  <si>
    <t>2-GASTOS</t>
  </si>
  <si>
    <t>Lic Tania Ruiz Caamaño</t>
  </si>
  <si>
    <t>Lic. Elbita Peña</t>
  </si>
  <si>
    <t>Lic. Rosa Andrea Pimentel</t>
  </si>
  <si>
    <t>Encargada Depto. De Presupuesto</t>
  </si>
  <si>
    <t>Coordinadora Contabilidad</t>
  </si>
  <si>
    <t>Directora Financiera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</si>
</sst>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4"/>
      <color theme="1"/>
      <name val="Amasis MT Pro Medium"/>
      <family val="1"/>
    </font>
    <font>
      <b/>
      <sz val="11"/>
      <name val="Aptos Narrow"/>
      <family val="2"/>
      <scheme val="minor"/>
    </font>
    <font>
      <b/>
      <sz val="11"/>
      <color indexed="8"/>
      <name val="Aptos Narrow"/>
      <family val="2"/>
      <scheme val="minor"/>
    </font>
    <font>
      <sz val="11"/>
      <color indexed="8"/>
      <name val="Aptos Narrow"/>
      <family val="2"/>
      <scheme val="minor"/>
    </font>
    <font>
      <sz val="1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2">
    <xf numFmtId="0" fontId="0" fillId="0" borderId="0" xfId="0"/>
    <xf numFmtId="0" fontId="0" fillId="0" borderId="0" xfId="0" applyAlignment="1">
      <alignment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43" fontId="0" fillId="2" borderId="2" xfId="1" applyFont="1" applyFill="1" applyBorder="1" applyAlignment="1">
      <alignment vertical="center"/>
    </xf>
    <xf numFmtId="0" fontId="0" fillId="2" borderId="2" xfId="0" applyFill="1" applyBorder="1" applyAlignment="1">
      <alignment vertical="center"/>
    </xf>
    <xf numFmtId="43" fontId="4" fillId="2" borderId="2" xfId="0" applyNumberFormat="1" applyFont="1" applyFill="1" applyBorder="1" applyAlignment="1">
      <alignment horizontal="center" vertical="center"/>
    </xf>
    <xf numFmtId="43" fontId="4" fillId="2" borderId="2" xfId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43" fontId="0" fillId="0" borderId="0" xfId="1" applyFont="1" applyBorder="1" applyAlignment="1">
      <alignment vertical="center"/>
    </xf>
    <xf numFmtId="0" fontId="4" fillId="3" borderId="0" xfId="0" applyFont="1" applyFill="1" applyAlignment="1">
      <alignment vertical="center"/>
    </xf>
    <xf numFmtId="0" fontId="0" fillId="3" borderId="0" xfId="0" applyFill="1" applyAlignment="1">
      <alignment vertical="center"/>
    </xf>
    <xf numFmtId="43" fontId="4" fillId="3" borderId="0" xfId="1" applyFont="1" applyFill="1" applyBorder="1" applyAlignment="1">
      <alignment vertical="center"/>
    </xf>
    <xf numFmtId="43" fontId="0" fillId="3" borderId="0" xfId="1" applyFont="1" applyFill="1" applyBorder="1" applyAlignment="1">
      <alignment vertical="center"/>
    </xf>
    <xf numFmtId="43" fontId="4" fillId="3" borderId="0" xfId="1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43" fontId="7" fillId="0" borderId="0" xfId="1" applyFont="1" applyBorder="1" applyAlignment="1">
      <alignment vertical="center"/>
    </xf>
    <xf numFmtId="43" fontId="0" fillId="0" borderId="0" xfId="0" applyNumberFormat="1" applyAlignment="1">
      <alignment vertical="center"/>
    </xf>
    <xf numFmtId="0" fontId="8" fillId="3" borderId="0" xfId="0" applyFont="1" applyFill="1" applyAlignment="1">
      <alignment vertical="center"/>
    </xf>
    <xf numFmtId="0" fontId="0" fillId="2" borderId="1" xfId="0" applyFill="1" applyBorder="1" applyAlignment="1">
      <alignment vertical="center"/>
    </xf>
    <xf numFmtId="0" fontId="8" fillId="2" borderId="2" xfId="0" applyFont="1" applyFill="1" applyBorder="1" applyAlignment="1">
      <alignment vertical="center"/>
    </xf>
    <xf numFmtId="43" fontId="4" fillId="2" borderId="2" xfId="1" applyFont="1" applyFill="1" applyBorder="1" applyAlignment="1">
      <alignment vertical="center"/>
    </xf>
    <xf numFmtId="43" fontId="8" fillId="2" borderId="2" xfId="1" applyFont="1" applyFill="1" applyBorder="1" applyAlignment="1">
      <alignment vertical="center"/>
    </xf>
    <xf numFmtId="43" fontId="8" fillId="2" borderId="3" xfId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8" fillId="2" borderId="0" xfId="0" applyFont="1" applyFill="1" applyAlignment="1">
      <alignment vertical="center"/>
    </xf>
    <xf numFmtId="43" fontId="4" fillId="2" borderId="0" xfId="1" applyFont="1" applyFill="1" applyBorder="1" applyAlignment="1">
      <alignment vertical="center"/>
    </xf>
    <xf numFmtId="43" fontId="0" fillId="2" borderId="0" xfId="1" applyFont="1" applyFill="1" applyBorder="1" applyAlignment="1">
      <alignment vertical="center"/>
    </xf>
    <xf numFmtId="4" fontId="9" fillId="0" borderId="0" xfId="0" applyNumberFormat="1" applyFont="1" applyAlignment="1">
      <alignment vertical="center"/>
    </xf>
    <xf numFmtId="4" fontId="0" fillId="0" borderId="0" xfId="0" applyNumberFormat="1" applyAlignment="1">
      <alignment vertical="center"/>
    </xf>
    <xf numFmtId="43" fontId="9" fillId="0" borderId="0" xfId="1" applyFont="1" applyBorder="1" applyAlignment="1">
      <alignment vertical="center"/>
    </xf>
    <xf numFmtId="0" fontId="8" fillId="0" borderId="0" xfId="0" applyFont="1" applyAlignment="1">
      <alignment vertical="center"/>
    </xf>
    <xf numFmtId="43" fontId="8" fillId="0" borderId="0" xfId="1" applyFont="1" applyFill="1" applyBorder="1" applyAlignment="1">
      <alignment vertical="center"/>
    </xf>
    <xf numFmtId="43" fontId="4" fillId="0" borderId="0" xfId="1" applyFont="1" applyBorder="1" applyAlignment="1">
      <alignment vertical="center"/>
    </xf>
    <xf numFmtId="43" fontId="8" fillId="0" borderId="0" xfId="1" applyFont="1" applyBorder="1" applyAlignment="1">
      <alignment vertical="center"/>
    </xf>
    <xf numFmtId="43" fontId="9" fillId="4" borderId="0" xfId="1" applyFont="1" applyFill="1" applyBorder="1" applyAlignment="1">
      <alignment vertical="center"/>
    </xf>
    <xf numFmtId="0" fontId="4" fillId="2" borderId="2" xfId="0" applyFont="1" applyFill="1" applyBorder="1" applyAlignment="1">
      <alignment vertical="center"/>
    </xf>
    <xf numFmtId="43" fontId="4" fillId="2" borderId="3" xfId="1" applyFont="1" applyFill="1" applyBorder="1" applyAlignment="1">
      <alignment vertical="center"/>
    </xf>
    <xf numFmtId="43" fontId="4" fillId="0" borderId="0" xfId="1" applyFont="1" applyFill="1" applyBorder="1" applyAlignment="1">
      <alignment vertical="center"/>
    </xf>
    <xf numFmtId="43" fontId="0" fillId="4" borderId="0" xfId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43" fontId="7" fillId="0" borderId="0" xfId="1" applyFont="1" applyFill="1" applyBorder="1" applyAlignment="1">
      <alignment vertical="center"/>
    </xf>
    <xf numFmtId="43" fontId="0" fillId="0" borderId="0" xfId="1" applyFont="1" applyFill="1" applyBorder="1" applyAlignment="1">
      <alignment vertical="center"/>
    </xf>
    <xf numFmtId="43" fontId="10" fillId="0" borderId="0" xfId="1" applyFont="1" applyBorder="1" applyAlignment="1">
      <alignment vertical="center"/>
    </xf>
    <xf numFmtId="0" fontId="9" fillId="0" borderId="0" xfId="0" applyFont="1" applyAlignment="1">
      <alignment vertical="center"/>
    </xf>
    <xf numFmtId="0" fontId="8" fillId="2" borderId="1" xfId="0" applyFont="1" applyFill="1" applyBorder="1" applyAlignment="1">
      <alignment vertical="center"/>
    </xf>
    <xf numFmtId="43" fontId="9" fillId="0" borderId="0" xfId="1" applyFont="1" applyFill="1" applyBorder="1" applyAlignment="1">
      <alignment vertical="center"/>
    </xf>
    <xf numFmtId="0" fontId="10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8" fillId="2" borderId="0" xfId="0" applyFont="1" applyFill="1" applyAlignment="1">
      <alignment horizontal="left" vertical="center"/>
    </xf>
    <xf numFmtId="0" fontId="0" fillId="0" borderId="0" xfId="0" applyAlignment="1">
      <alignment vertical="center" wrapText="1"/>
    </xf>
    <xf numFmtId="43" fontId="10" fillId="4" borderId="0" xfId="1" applyFont="1" applyFill="1" applyBorder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4" fillId="0" borderId="0" xfId="0" applyFont="1" applyAlignment="1">
      <alignment vertical="center" wrapText="1"/>
    </xf>
    <xf numFmtId="4" fontId="8" fillId="0" borderId="0" xfId="0" applyNumberFormat="1" applyFont="1" applyAlignment="1">
      <alignment vertical="center"/>
    </xf>
    <xf numFmtId="0" fontId="4" fillId="5" borderId="0" xfId="0" applyFont="1" applyFill="1" applyAlignment="1">
      <alignment vertical="center"/>
    </xf>
    <xf numFmtId="0" fontId="8" fillId="5" borderId="0" xfId="0" applyFont="1" applyFill="1" applyAlignment="1">
      <alignment vertical="center" wrapText="1"/>
    </xf>
    <xf numFmtId="43" fontId="8" fillId="5" borderId="0" xfId="1" applyFont="1" applyFill="1" applyBorder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43" fontId="5" fillId="0" borderId="0" xfId="1" applyFont="1" applyBorder="1" applyAlignment="1">
      <alignment vertical="center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43" fontId="2" fillId="0" borderId="2" xfId="1" applyFont="1" applyBorder="1" applyAlignment="1">
      <alignment vertical="center"/>
    </xf>
    <xf numFmtId="43" fontId="4" fillId="0" borderId="2" xfId="1" applyFont="1" applyBorder="1" applyAlignment="1">
      <alignment vertical="center"/>
    </xf>
    <xf numFmtId="43" fontId="8" fillId="0" borderId="2" xfId="1" applyFont="1" applyBorder="1" applyAlignment="1">
      <alignment vertical="center"/>
    </xf>
    <xf numFmtId="43" fontId="8" fillId="0" borderId="3" xfId="1" applyFont="1" applyBorder="1" applyAlignment="1">
      <alignment vertical="center"/>
    </xf>
    <xf numFmtId="43" fontId="4" fillId="2" borderId="2" xfId="0" applyNumberFormat="1" applyFont="1" applyFill="1" applyBorder="1" applyAlignment="1">
      <alignment vertical="center"/>
    </xf>
    <xf numFmtId="43" fontId="4" fillId="2" borderId="3" xfId="0" applyNumberFormat="1" applyFont="1" applyFill="1" applyBorder="1" applyAlignment="1">
      <alignment vertical="center"/>
    </xf>
    <xf numFmtId="43" fontId="4" fillId="0" borderId="0" xfId="0" applyNumberFormat="1" applyFont="1" applyAlignment="1">
      <alignment vertical="center"/>
    </xf>
    <xf numFmtId="43" fontId="3" fillId="0" borderId="0" xfId="0" applyNumberFormat="1" applyFont="1" applyAlignment="1">
      <alignment vertical="center"/>
    </xf>
    <xf numFmtId="4" fontId="4" fillId="0" borderId="0" xfId="0" applyNumberFormat="1" applyFont="1" applyAlignment="1">
      <alignment vertical="center"/>
    </xf>
    <xf numFmtId="0" fontId="0" fillId="0" borderId="0" xfId="0" applyAlignment="1">
      <alignment horizontal="center" vertical="center"/>
    </xf>
    <xf numFmtId="43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0</xdr:rowOff>
    </xdr:from>
    <xdr:to>
      <xdr:col>1</xdr:col>
      <xdr:colOff>638175</xdr:colOff>
      <xdr:row>3</xdr:row>
      <xdr:rowOff>238125</xdr:rowOff>
    </xdr:to>
    <xdr:pic>
      <xdr:nvPicPr>
        <xdr:cNvPr id="2" name="Imagen 1" descr="Escudo de República Dominicana">
          <a:extLst>
            <a:ext uri="{FF2B5EF4-FFF2-40B4-BE49-F238E27FC236}">
              <a16:creationId xmlns:a16="http://schemas.microsoft.com/office/drawing/2014/main" id="{7014EC69-3BB2-46A1-A4FA-21708CE90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0"/>
          <a:ext cx="752475" cy="952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S-FILES\Archivos%20de%20Presupuesto\Carpeta%20compartida%20Presupuesto\CUADRES%20AUDITADOS%202025\05-REVISI&#211;N%20EJECUCI&#211;N%20PRESUPUESTARIA%20-%20MAYO%202025.xlsm" TargetMode="External"/><Relationship Id="rId1" Type="http://schemas.openxmlformats.org/officeDocument/2006/relationships/externalLinkPath" Target="file:///\\S-FILES\Archivos%20de%20Presupuesto\Carpeta%20compartida%20Presupuesto\CUADRES%20AUDITADOS%202025\05-REVISI&#211;N%20EJECUCI&#211;N%20PRESUPUESTARIA%20-%20MAYO%20202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VISIÓN MAYO 2025"/>
      <sheetName val="JUSTIFICACIÓN MAYO 2025"/>
      <sheetName val="INVENTARIO MAYO 2025"/>
      <sheetName val="BANCOS"/>
      <sheetName val="COMPARACIÓN LIBRO DE CHEQUES OP"/>
      <sheetName val="RETENCIONES Y ACUM"/>
      <sheetName val="INGRESOS"/>
    </sheetNames>
    <sheetDataSet>
      <sheetData sheetId="0" refreshError="1">
        <row r="6">
          <cell r="C6">
            <v>146613826.08000001</v>
          </cell>
        </row>
        <row r="53">
          <cell r="C53"/>
        </row>
        <row r="153">
          <cell r="C153">
            <v>-174260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5EDBF3-FE16-45EF-A139-6FE9577C7682}">
  <dimension ref="A1:Q420"/>
  <sheetViews>
    <sheetView tabSelected="1" workbookViewId="0">
      <selection activeCell="A5" sqref="A5:B5"/>
    </sheetView>
  </sheetViews>
  <sheetFormatPr baseColWidth="10" defaultColWidth="18.42578125" defaultRowHeight="15" x14ac:dyDescent="0.25"/>
  <cols>
    <col min="1" max="1" width="7" style="1" customWidth="1"/>
    <col min="2" max="2" width="50.7109375" style="1" customWidth="1"/>
    <col min="3" max="3" width="18.42578125" style="60"/>
    <col min="4" max="4" width="0" style="10" hidden="1" customWidth="1"/>
    <col min="5" max="5" width="25.7109375" style="1" customWidth="1"/>
    <col min="6" max="9" width="18.42578125" style="1"/>
    <col min="10" max="10" width="0" style="1" hidden="1" customWidth="1"/>
    <col min="11" max="12" width="0" style="10" hidden="1" customWidth="1"/>
    <col min="13" max="13" width="20.85546875" style="1" bestFit="1" customWidth="1"/>
    <col min="14" max="16384" width="18.42578125" style="1"/>
  </cols>
  <sheetData>
    <row r="1" spans="1:17" ht="18.75" x14ac:dyDescent="0.25">
      <c r="A1" s="79" t="s">
        <v>0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</row>
    <row r="2" spans="1:17" ht="18.75" x14ac:dyDescent="0.25">
      <c r="A2" s="79" t="s">
        <v>1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</row>
    <row r="3" spans="1:17" ht="18.75" x14ac:dyDescent="0.25">
      <c r="A3" s="79" t="s">
        <v>2</v>
      </c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</row>
    <row r="4" spans="1:17" ht="19.5" thickBot="1" x14ac:dyDescent="0.3">
      <c r="A4" s="79" t="s">
        <v>3</v>
      </c>
      <c r="B4" s="79"/>
      <c r="C4" s="79"/>
      <c r="D4" s="79"/>
      <c r="E4" s="79"/>
      <c r="F4" s="79"/>
      <c r="G4" s="79"/>
      <c r="H4" s="79"/>
      <c r="I4" s="79"/>
      <c r="J4" s="79"/>
      <c r="K4" s="79"/>
      <c r="L4" s="79"/>
      <c r="M4" s="79"/>
    </row>
    <row r="5" spans="1:17" ht="30.75" thickBot="1" x14ac:dyDescent="0.3">
      <c r="A5" s="80" t="s">
        <v>4</v>
      </c>
      <c r="B5" s="81"/>
      <c r="C5" s="3" t="s">
        <v>5</v>
      </c>
      <c r="D5" s="4"/>
      <c r="E5" s="5"/>
      <c r="F5" s="6" t="s">
        <v>6</v>
      </c>
      <c r="G5" s="2" t="s">
        <v>7</v>
      </c>
      <c r="H5" s="2" t="s">
        <v>8</v>
      </c>
      <c r="I5" s="2" t="s">
        <v>9</v>
      </c>
      <c r="J5" s="2"/>
      <c r="K5" s="7" t="s">
        <v>10</v>
      </c>
      <c r="L5" s="7" t="s">
        <v>11</v>
      </c>
      <c r="M5" s="8" t="s">
        <v>12</v>
      </c>
    </row>
    <row r="6" spans="1:17" ht="19.5" customHeight="1" x14ac:dyDescent="0.25">
      <c r="C6" s="9"/>
    </row>
    <row r="7" spans="1:17" ht="28.5" customHeight="1" x14ac:dyDescent="0.25">
      <c r="A7" s="11" t="s">
        <v>13</v>
      </c>
      <c r="B7" s="12"/>
      <c r="C7" s="13">
        <f>+C8+C151+C141</f>
        <v>5896375178</v>
      </c>
      <c r="D7" s="13" t="s">
        <v>14</v>
      </c>
      <c r="E7" s="14"/>
      <c r="F7" s="15">
        <f t="shared" ref="F7:K7" si="0">+F200</f>
        <v>629033683.96333337</v>
      </c>
      <c r="G7" s="13">
        <f t="shared" si="0"/>
        <v>504425527.77633333</v>
      </c>
      <c r="H7" s="13">
        <f t="shared" si="0"/>
        <v>373847435.94999993</v>
      </c>
      <c r="I7" s="13">
        <f t="shared" si="0"/>
        <v>653214693.30333328</v>
      </c>
      <c r="J7" s="13"/>
      <c r="K7" s="14">
        <f t="shared" si="0"/>
        <v>0</v>
      </c>
      <c r="L7" s="14"/>
      <c r="M7" s="13">
        <f>SUM(F7:L7)</f>
        <v>2160521340.993</v>
      </c>
    </row>
    <row r="8" spans="1:17" x14ac:dyDescent="0.25">
      <c r="A8" s="16" t="s">
        <v>15</v>
      </c>
      <c r="C8" s="17">
        <f>+C9+C180</f>
        <v>4684717828</v>
      </c>
      <c r="D8" s="10">
        <v>486489466.16000003</v>
      </c>
      <c r="E8" s="10"/>
      <c r="F8" s="17">
        <f t="shared" ref="F8:I8" si="1">+F9+F180</f>
        <v>497642571.46000004</v>
      </c>
      <c r="G8" s="17">
        <f t="shared" si="1"/>
        <v>367059161.19999999</v>
      </c>
      <c r="H8" s="17">
        <f t="shared" si="1"/>
        <v>396052615.35999995</v>
      </c>
      <c r="I8" s="17">
        <f t="shared" si="1"/>
        <v>623600008.28999996</v>
      </c>
      <c r="J8" s="17"/>
      <c r="M8" s="17">
        <f>SUM(F8:L8)</f>
        <v>1884354356.3099999</v>
      </c>
      <c r="N8" s="18"/>
    </row>
    <row r="9" spans="1:17" ht="15.75" thickBot="1" x14ac:dyDescent="0.3">
      <c r="A9" s="19" t="s">
        <v>16</v>
      </c>
      <c r="B9" s="12"/>
      <c r="C9" s="13">
        <f>+C10+C34+C75+C111+C136</f>
        <v>4054014993</v>
      </c>
      <c r="D9" s="13">
        <v>390571206.41000003</v>
      </c>
      <c r="E9" s="13"/>
      <c r="F9" s="13">
        <f>+F10+F34+F75+F111+F136+F180</f>
        <v>463109631.46000004</v>
      </c>
      <c r="G9" s="13">
        <f>+G10+G34+G75+G111+G136+G180</f>
        <v>323061740.21999997</v>
      </c>
      <c r="H9" s="13">
        <f>+H10+H34+H75+H111+H136+H180</f>
        <v>357717150.35999995</v>
      </c>
      <c r="I9" s="13">
        <f>+I10+I34+I75+I111+I136+I180</f>
        <v>569727026.29999995</v>
      </c>
      <c r="J9" s="13"/>
      <c r="K9" s="13">
        <f t="shared" ref="K9:L9" si="2">+K10+K34+K75+K111+K136+K180</f>
        <v>0</v>
      </c>
      <c r="L9" s="13">
        <f t="shared" si="2"/>
        <v>0</v>
      </c>
      <c r="M9" s="13">
        <f>+M10+M34+M75+M111+M136+M180</f>
        <v>1458439817.5599999</v>
      </c>
    </row>
    <row r="10" spans="1:17" ht="15.75" thickBot="1" x14ac:dyDescent="0.3">
      <c r="A10" s="20"/>
      <c r="B10" s="21" t="s">
        <v>17</v>
      </c>
      <c r="C10" s="22">
        <f>+C11+C19+C23+C26+C30</f>
        <v>2659226731</v>
      </c>
      <c r="D10" s="22">
        <v>221602227.58333331</v>
      </c>
      <c r="E10" s="22" t="s">
        <v>18</v>
      </c>
      <c r="F10" s="23">
        <f>+F11+F19+F23+F26+F30+F142</f>
        <v>242192129.13</v>
      </c>
      <c r="G10" s="23">
        <f>+G11+G19+G23+G26+G30+G142</f>
        <v>238695023.06</v>
      </c>
      <c r="H10" s="23">
        <f>+H11+H19+H23+H26+H30+H142</f>
        <v>236598288.69</v>
      </c>
      <c r="I10" s="23">
        <f>+I11+I19+I23+I26+I30</f>
        <v>207660487.17999998</v>
      </c>
      <c r="J10" s="22"/>
      <c r="K10" s="23">
        <f t="shared" ref="K10:L10" si="3">+K11+K19+K23+K26+K30</f>
        <v>0</v>
      </c>
      <c r="L10" s="23">
        <f t="shared" si="3"/>
        <v>0</v>
      </c>
      <c r="M10" s="24">
        <f>+M11+M19+M23+M26+M30</f>
        <v>722217123.29999995</v>
      </c>
      <c r="N10" s="10"/>
      <c r="O10" s="18"/>
      <c r="P10" s="18"/>
    </row>
    <row r="11" spans="1:17" x14ac:dyDescent="0.25">
      <c r="A11" s="25"/>
      <c r="B11" s="26" t="s">
        <v>19</v>
      </c>
      <c r="C11" s="27">
        <f>SUM(C12:C18)</f>
        <v>1707490766</v>
      </c>
      <c r="D11" s="27">
        <v>142290897.16666666</v>
      </c>
      <c r="E11" s="28"/>
      <c r="F11" s="27">
        <f>SUM(F12:F18)</f>
        <v>128309494.5</v>
      </c>
      <c r="G11" s="27">
        <f>SUM(G12:G18)</f>
        <v>124768609.86999999</v>
      </c>
      <c r="H11" s="27">
        <f t="shared" ref="H11:L11" si="4">SUM(H12:H18)</f>
        <v>135757280.77000001</v>
      </c>
      <c r="I11" s="27">
        <f>SUM(I12:I18)</f>
        <v>142270808.64999998</v>
      </c>
      <c r="J11" s="27"/>
      <c r="K11" s="27">
        <f t="shared" si="4"/>
        <v>0</v>
      </c>
      <c r="L11" s="27">
        <f t="shared" si="4"/>
        <v>0</v>
      </c>
      <c r="M11" s="27">
        <f>SUM(M12:M18)</f>
        <v>531106193.78999996</v>
      </c>
      <c r="O11" s="29"/>
      <c r="P11" s="30"/>
      <c r="Q11" s="18"/>
    </row>
    <row r="12" spans="1:17" x14ac:dyDescent="0.25">
      <c r="B12" s="1" t="s">
        <v>20</v>
      </c>
      <c r="C12" s="10">
        <v>1286405740</v>
      </c>
      <c r="D12" s="10">
        <v>107200478.33333333</v>
      </c>
      <c r="E12" s="10" t="s">
        <v>21</v>
      </c>
      <c r="F12" s="31">
        <f>138137144.56-F144</f>
        <v>104744209.64</v>
      </c>
      <c r="G12" s="31">
        <f>137812434.48-G144</f>
        <v>104419499.55999999</v>
      </c>
      <c r="H12" s="31">
        <f>148069825.52-33392934.92</f>
        <v>114676890.60000001</v>
      </c>
      <c r="I12" s="10">
        <f>147759169.54-33392934.92</f>
        <v>114366234.61999999</v>
      </c>
      <c r="J12" s="10"/>
      <c r="M12" s="31">
        <f t="shared" ref="M12:M18" si="5">SUM(F12:L12)</f>
        <v>438206834.42000002</v>
      </c>
      <c r="N12" s="18"/>
      <c r="O12" s="29"/>
      <c r="P12" s="10"/>
      <c r="Q12" s="18">
        <f>+O12-P12</f>
        <v>0</v>
      </c>
    </row>
    <row r="13" spans="1:17" x14ac:dyDescent="0.25">
      <c r="B13" s="1" t="s">
        <v>22</v>
      </c>
      <c r="C13" s="10">
        <v>200974648</v>
      </c>
      <c r="D13" s="10">
        <v>16747887.333333334</v>
      </c>
      <c r="E13" s="10" t="s">
        <v>23</v>
      </c>
      <c r="F13" s="31">
        <v>15864691.130000001</v>
      </c>
      <c r="G13" s="31">
        <v>16023316.130000001</v>
      </c>
      <c r="H13" s="31">
        <v>15568182.130000001</v>
      </c>
      <c r="I13" s="31">
        <v>16643216.130000001</v>
      </c>
      <c r="J13" s="10"/>
      <c r="M13" s="31">
        <f t="shared" si="5"/>
        <v>64099405.520000003</v>
      </c>
      <c r="O13" s="29"/>
      <c r="Q13" s="18"/>
    </row>
    <row r="14" spans="1:17" x14ac:dyDescent="0.25">
      <c r="B14" s="1" t="s">
        <v>24</v>
      </c>
      <c r="C14" s="10">
        <v>4724910</v>
      </c>
      <c r="D14" s="10">
        <v>393742.5</v>
      </c>
      <c r="E14" s="10" t="s">
        <v>25</v>
      </c>
      <c r="F14" s="31">
        <v>804400</v>
      </c>
      <c r="G14" s="31">
        <v>0</v>
      </c>
      <c r="H14" s="31">
        <v>176600</v>
      </c>
      <c r="I14" s="31">
        <v>81900</v>
      </c>
      <c r="J14" s="10"/>
      <c r="M14" s="31">
        <f t="shared" si="5"/>
        <v>1062900</v>
      </c>
      <c r="O14" s="29"/>
      <c r="P14" s="18"/>
    </row>
    <row r="15" spans="1:17" x14ac:dyDescent="0.25">
      <c r="B15" s="1" t="s">
        <v>26</v>
      </c>
      <c r="C15" s="10">
        <v>24371575</v>
      </c>
      <c r="D15" s="10">
        <v>2030964.5833333333</v>
      </c>
      <c r="E15" s="10" t="s">
        <v>27</v>
      </c>
      <c r="F15" s="31">
        <v>2204500</v>
      </c>
      <c r="G15" s="31">
        <v>2330125</v>
      </c>
      <c r="H15" s="31">
        <v>1842425</v>
      </c>
      <c r="I15" s="31">
        <v>1814925</v>
      </c>
      <c r="J15" s="10"/>
      <c r="M15" s="31">
        <f t="shared" si="5"/>
        <v>8191975</v>
      </c>
      <c r="O15" s="29"/>
    </row>
    <row r="16" spans="1:17" x14ac:dyDescent="0.25">
      <c r="B16" s="1" t="s">
        <v>28</v>
      </c>
      <c r="C16" s="10">
        <v>140512328</v>
      </c>
      <c r="D16" s="10">
        <v>11709360.666666666</v>
      </c>
      <c r="E16" s="10"/>
      <c r="F16" s="31">
        <v>0</v>
      </c>
      <c r="G16" s="31">
        <v>17698.84</v>
      </c>
      <c r="H16" s="31">
        <v>21583.33</v>
      </c>
      <c r="I16" s="31">
        <v>115359.26000000001</v>
      </c>
      <c r="J16" s="10"/>
      <c r="M16" s="31">
        <f t="shared" si="5"/>
        <v>154641.43</v>
      </c>
      <c r="O16" s="29"/>
      <c r="P16" s="18"/>
    </row>
    <row r="17" spans="2:15" x14ac:dyDescent="0.25">
      <c r="B17" s="1" t="s">
        <v>29</v>
      </c>
      <c r="C17" s="10">
        <v>50000000</v>
      </c>
      <c r="D17" s="10">
        <v>4166666.6666666665</v>
      </c>
      <c r="E17" s="10" t="s">
        <v>30</v>
      </c>
      <c r="F17" s="31">
        <v>4691693.7300000004</v>
      </c>
      <c r="G17" s="31">
        <v>1897189.64</v>
      </c>
      <c r="H17" s="31">
        <v>3471599.71</v>
      </c>
      <c r="I17" s="31">
        <v>9032430.1899999995</v>
      </c>
      <c r="J17" s="10"/>
      <c r="M17" s="31">
        <f t="shared" si="5"/>
        <v>19092913.27</v>
      </c>
      <c r="O17" s="29"/>
    </row>
    <row r="18" spans="2:15" x14ac:dyDescent="0.25">
      <c r="B18" s="1" t="s">
        <v>31</v>
      </c>
      <c r="C18" s="10">
        <v>501565</v>
      </c>
      <c r="D18" s="10">
        <v>41797.083333333336</v>
      </c>
      <c r="E18" s="10"/>
      <c r="F18" s="31"/>
      <c r="G18" s="31">
        <v>80780.7</v>
      </c>
      <c r="H18" s="31"/>
      <c r="I18" s="31">
        <v>216743.45</v>
      </c>
      <c r="J18" s="10"/>
      <c r="M18" s="31">
        <f t="shared" si="5"/>
        <v>297524.15000000002</v>
      </c>
      <c r="O18" s="29"/>
    </row>
    <row r="19" spans="2:15" x14ac:dyDescent="0.25">
      <c r="B19" s="32" t="s">
        <v>32</v>
      </c>
      <c r="C19" s="33">
        <f t="shared" ref="C19" si="6">SUM(C20:C22)</f>
        <v>124798662</v>
      </c>
      <c r="D19" s="34">
        <v>10399888.499999998</v>
      </c>
      <c r="E19" s="34"/>
      <c r="F19" s="35">
        <f>SUM(F20:F22)</f>
        <v>9347698</v>
      </c>
      <c r="G19" s="35">
        <f>SUM(G20:G22)</f>
        <v>9781885.5</v>
      </c>
      <c r="H19" s="35">
        <f t="shared" ref="H19:L19" si="7">SUM(H20:H22)</f>
        <v>11081573</v>
      </c>
      <c r="I19" s="35">
        <f>SUM(I20:I22)</f>
        <v>11731373</v>
      </c>
      <c r="J19" s="33"/>
      <c r="K19" s="35">
        <f t="shared" si="7"/>
        <v>0</v>
      </c>
      <c r="L19" s="35">
        <f t="shared" si="7"/>
        <v>0</v>
      </c>
      <c r="M19" s="35">
        <f>SUM(M20:M22)</f>
        <v>41942529.5</v>
      </c>
      <c r="O19" s="29"/>
    </row>
    <row r="20" spans="2:15" x14ac:dyDescent="0.25">
      <c r="B20" s="1" t="s">
        <v>33</v>
      </c>
      <c r="C20" s="10">
        <v>87032500</v>
      </c>
      <c r="D20" s="10">
        <v>7252708.333333333</v>
      </c>
      <c r="E20" s="10" t="s">
        <v>34</v>
      </c>
      <c r="F20" s="31">
        <v>6429375</v>
      </c>
      <c r="G20" s="10">
        <v>6410375</v>
      </c>
      <c r="H20" s="31">
        <v>7454875</v>
      </c>
      <c r="I20" s="31">
        <v>7497875</v>
      </c>
      <c r="J20" s="10"/>
      <c r="M20" s="31">
        <f>SUM(F20:L20)</f>
        <v>27792500</v>
      </c>
      <c r="O20" s="29"/>
    </row>
    <row r="21" spans="2:15" x14ac:dyDescent="0.25">
      <c r="B21" s="1" t="s">
        <v>35</v>
      </c>
      <c r="C21" s="10">
        <v>17498376</v>
      </c>
      <c r="D21" s="10">
        <v>1458198</v>
      </c>
      <c r="E21" s="10"/>
      <c r="F21" s="31">
        <v>1460198</v>
      </c>
      <c r="G21" s="10">
        <v>1460198</v>
      </c>
      <c r="H21" s="31">
        <v>1460198</v>
      </c>
      <c r="I21" s="31">
        <v>1517698</v>
      </c>
      <c r="J21" s="10"/>
      <c r="M21" s="31">
        <f>SUM(F21:L21)</f>
        <v>5898292</v>
      </c>
      <c r="O21" s="29"/>
    </row>
    <row r="22" spans="2:15" x14ac:dyDescent="0.25">
      <c r="B22" s="1" t="s">
        <v>36</v>
      </c>
      <c r="C22" s="10">
        <v>20267786</v>
      </c>
      <c r="D22" s="10">
        <v>1688982.1666666667</v>
      </c>
      <c r="E22" s="10" t="s">
        <v>37</v>
      </c>
      <c r="F22" s="31">
        <v>1458125</v>
      </c>
      <c r="G22" s="10">
        <v>1911312.5</v>
      </c>
      <c r="H22" s="31">
        <v>2166500</v>
      </c>
      <c r="I22" s="31">
        <v>2715800</v>
      </c>
      <c r="J22" s="10"/>
      <c r="M22" s="31">
        <f>SUM(F22:L22)</f>
        <v>8251737.5</v>
      </c>
      <c r="O22" s="29"/>
    </row>
    <row r="23" spans="2:15" x14ac:dyDescent="0.25">
      <c r="B23" s="32" t="s">
        <v>38</v>
      </c>
      <c r="C23" s="33">
        <f t="shared" ref="C23" si="8">SUM(C24:C25)</f>
        <v>220723990</v>
      </c>
      <c r="D23" s="34">
        <v>18393665.833333332</v>
      </c>
      <c r="E23" s="34"/>
      <c r="F23" s="35">
        <f>SUM(F24:F25)</f>
        <v>22580500</v>
      </c>
      <c r="G23" s="35">
        <f>SUM(G24:G25)</f>
        <v>22215850</v>
      </c>
      <c r="H23" s="35">
        <f t="shared" ref="H23:L23" si="9">SUM(H24:H25)</f>
        <v>22116500</v>
      </c>
      <c r="I23" s="35">
        <f>SUM(I24:I25)</f>
        <v>22120997</v>
      </c>
      <c r="J23" s="33"/>
      <c r="K23" s="35">
        <f t="shared" si="9"/>
        <v>0</v>
      </c>
      <c r="L23" s="35">
        <f t="shared" si="9"/>
        <v>0</v>
      </c>
      <c r="M23" s="35">
        <f>SUM(M24:M25)</f>
        <v>89033847</v>
      </c>
      <c r="O23" s="29"/>
    </row>
    <row r="24" spans="2:15" x14ac:dyDescent="0.25">
      <c r="B24" s="1" t="s">
        <v>39</v>
      </c>
      <c r="C24" s="10">
        <v>103509590</v>
      </c>
      <c r="D24" s="10">
        <v>8625799.166666666</v>
      </c>
      <c r="E24" s="10" t="s">
        <v>40</v>
      </c>
      <c r="F24" s="31">
        <v>12844000</v>
      </c>
      <c r="G24" s="31">
        <v>12479350</v>
      </c>
      <c r="H24" s="31">
        <v>12380000</v>
      </c>
      <c r="I24" s="31">
        <v>12382997</v>
      </c>
      <c r="J24" s="10"/>
      <c r="M24" s="31">
        <f t="shared" ref="M24:M29" si="10">SUM(F24:L24)</f>
        <v>50086347</v>
      </c>
      <c r="O24" s="29"/>
    </row>
    <row r="25" spans="2:15" x14ac:dyDescent="0.25">
      <c r="B25" s="1" t="s">
        <v>41</v>
      </c>
      <c r="C25" s="10">
        <v>117214400</v>
      </c>
      <c r="D25" s="10">
        <v>9767866.666666666</v>
      </c>
      <c r="E25" s="10" t="s">
        <v>42</v>
      </c>
      <c r="F25" s="31">
        <v>9736500</v>
      </c>
      <c r="G25" s="31">
        <v>9736500</v>
      </c>
      <c r="H25" s="31">
        <v>9736500</v>
      </c>
      <c r="I25" s="31">
        <v>9738000</v>
      </c>
      <c r="J25" s="10"/>
      <c r="M25" s="31">
        <f t="shared" si="10"/>
        <v>38947500</v>
      </c>
      <c r="O25" s="29"/>
    </row>
    <row r="26" spans="2:15" x14ac:dyDescent="0.25">
      <c r="B26" s="32" t="s">
        <v>43</v>
      </c>
      <c r="C26" s="33">
        <f>SUM(C27:C29)</f>
        <v>432302000</v>
      </c>
      <c r="D26" s="34">
        <v>36025166.666666664</v>
      </c>
      <c r="E26" s="34"/>
      <c r="F26" s="35">
        <f>SUM(F27:F29)</f>
        <v>0</v>
      </c>
      <c r="G26" s="35">
        <f>SUM(G27:G29)</f>
        <v>0</v>
      </c>
      <c r="H26" s="35">
        <f t="shared" ref="H26:L26" si="11">SUM(H27:H29)</f>
        <v>0</v>
      </c>
      <c r="I26" s="35">
        <f>SUM(I27:I29)</f>
        <v>0</v>
      </c>
      <c r="J26" s="33"/>
      <c r="K26" s="35">
        <f t="shared" si="11"/>
        <v>0</v>
      </c>
      <c r="L26" s="35">
        <f t="shared" si="11"/>
        <v>0</v>
      </c>
      <c r="M26" s="31">
        <f t="shared" si="10"/>
        <v>0</v>
      </c>
      <c r="O26" s="29"/>
    </row>
    <row r="27" spans="2:15" x14ac:dyDescent="0.25">
      <c r="B27" s="1" t="s">
        <v>44</v>
      </c>
      <c r="C27" s="10">
        <v>148250000</v>
      </c>
      <c r="D27" s="10">
        <v>12354166.666666666</v>
      </c>
      <c r="E27" s="10"/>
      <c r="F27" s="31"/>
      <c r="G27" s="31">
        <v>0</v>
      </c>
      <c r="H27" s="10"/>
      <c r="I27" s="31"/>
      <c r="J27" s="10"/>
      <c r="M27" s="31">
        <f t="shared" si="10"/>
        <v>0</v>
      </c>
    </row>
    <row r="28" spans="2:15" x14ac:dyDescent="0.25">
      <c r="B28" s="1" t="s">
        <v>45</v>
      </c>
      <c r="C28" s="10">
        <v>51552000</v>
      </c>
      <c r="D28" s="10">
        <v>4296000</v>
      </c>
      <c r="E28" s="10"/>
      <c r="F28" s="31"/>
      <c r="G28" s="31"/>
      <c r="H28" s="10"/>
      <c r="I28" s="31"/>
      <c r="J28" s="10"/>
      <c r="M28" s="31">
        <f t="shared" si="10"/>
        <v>0</v>
      </c>
    </row>
    <row r="29" spans="2:15" x14ac:dyDescent="0.25">
      <c r="B29" s="1" t="s">
        <v>46</v>
      </c>
      <c r="C29" s="10">
        <v>232500000</v>
      </c>
      <c r="D29" s="10">
        <v>19375000</v>
      </c>
      <c r="E29" s="10"/>
      <c r="F29" s="31">
        <v>0</v>
      </c>
      <c r="G29" s="36"/>
      <c r="H29" s="10"/>
      <c r="I29" s="31"/>
      <c r="J29" s="10"/>
      <c r="M29" s="31">
        <f t="shared" si="10"/>
        <v>0</v>
      </c>
    </row>
    <row r="30" spans="2:15" x14ac:dyDescent="0.25">
      <c r="B30" s="32" t="s">
        <v>47</v>
      </c>
      <c r="C30" s="33">
        <f>SUM(C31:C33)</f>
        <v>173911313</v>
      </c>
      <c r="D30" s="34">
        <v>14492609.416666666</v>
      </c>
      <c r="E30" s="34" t="s">
        <v>48</v>
      </c>
      <c r="F30" s="34">
        <f>SUM(F31:F33)</f>
        <v>14311501.709999999</v>
      </c>
      <c r="G30" s="34">
        <f>SUM(G31:G33)</f>
        <v>14285742.770000001</v>
      </c>
      <c r="H30" s="34">
        <f t="shared" ref="H30:L30" si="12">SUM(H31:H33)</f>
        <v>0</v>
      </c>
      <c r="I30" s="34">
        <f>SUM(I31:I33)</f>
        <v>31537308.530000001</v>
      </c>
      <c r="J30" s="33">
        <f>SUM(J31:J33)</f>
        <v>0</v>
      </c>
      <c r="K30" s="34">
        <f t="shared" si="12"/>
        <v>0</v>
      </c>
      <c r="L30" s="34">
        <f t="shared" si="12"/>
        <v>0</v>
      </c>
      <c r="M30" s="34">
        <f>SUM(M31:M33)</f>
        <v>60134553.009999998</v>
      </c>
      <c r="O30" s="29"/>
    </row>
    <row r="31" spans="2:15" x14ac:dyDescent="0.25">
      <c r="B31" s="1" t="s">
        <v>49</v>
      </c>
      <c r="C31" s="10">
        <v>82824162</v>
      </c>
      <c r="D31" s="10">
        <v>6902013.5</v>
      </c>
      <c r="E31" s="10"/>
      <c r="F31" s="10">
        <v>6662115.7800000003</v>
      </c>
      <c r="G31" s="10">
        <v>6650107.0899999999</v>
      </c>
      <c r="H31" s="10"/>
      <c r="I31" s="31">
        <v>14684520.85</v>
      </c>
      <c r="J31" s="10"/>
      <c r="M31" s="31">
        <f>SUM(F31:L31)</f>
        <v>27996743.719999999</v>
      </c>
      <c r="O31" s="29"/>
    </row>
    <row r="32" spans="2:15" x14ac:dyDescent="0.25">
      <c r="B32" s="1" t="s">
        <v>50</v>
      </c>
      <c r="C32" s="10">
        <v>83053066</v>
      </c>
      <c r="D32" s="10">
        <v>6921088.833333333</v>
      </c>
      <c r="E32" s="10"/>
      <c r="F32" s="10">
        <v>6680451.9000000004</v>
      </c>
      <c r="G32" s="31">
        <v>6668426.2800000003</v>
      </c>
      <c r="H32" s="31"/>
      <c r="I32" s="31">
        <v>14724759.030000001</v>
      </c>
      <c r="J32" s="10"/>
      <c r="M32" s="31">
        <f>SUM(F32:L32)</f>
        <v>28073637.210000001</v>
      </c>
      <c r="O32" s="29"/>
    </row>
    <row r="33" spans="1:16" ht="15.75" thickBot="1" x14ac:dyDescent="0.3">
      <c r="B33" s="1" t="s">
        <v>51</v>
      </c>
      <c r="C33" s="10">
        <v>8034085</v>
      </c>
      <c r="D33" s="10">
        <v>669507.08333333337</v>
      </c>
      <c r="E33" s="10"/>
      <c r="F33" s="10">
        <v>968934.03</v>
      </c>
      <c r="G33" s="10">
        <v>967209.4</v>
      </c>
      <c r="H33" s="10"/>
      <c r="I33" s="31">
        <v>2128028.65</v>
      </c>
      <c r="J33" s="10"/>
      <c r="M33" s="31">
        <f>SUM(F33:L33)</f>
        <v>4064172.08</v>
      </c>
      <c r="O33" s="29"/>
    </row>
    <row r="34" spans="1:16" ht="15.75" thickBot="1" x14ac:dyDescent="0.3">
      <c r="A34" s="20"/>
      <c r="B34" s="37" t="s">
        <v>52</v>
      </c>
      <c r="C34" s="23">
        <f>+C35+C41+C44+C48+C55+C58+C66</f>
        <v>882448565</v>
      </c>
      <c r="D34" s="22">
        <v>73537380.416666701</v>
      </c>
      <c r="E34" s="22" t="s">
        <v>52</v>
      </c>
      <c r="F34" s="22">
        <f>+F35+F41+F44+F48+F55+F58+F66+F148</f>
        <v>165058114.84999999</v>
      </c>
      <c r="G34" s="22">
        <f>+G35+G41+G44+G48+G55+G58+G66</f>
        <v>18121023.669999998</v>
      </c>
      <c r="H34" s="22">
        <f>+H35+H41+H44+H48+H55+H58+H66+H148</f>
        <v>66283567.840000004</v>
      </c>
      <c r="I34" s="22">
        <f>+I35+I41+I44+I48+I55+I58+I66+I148</f>
        <v>285607431.63999999</v>
      </c>
      <c r="J34" s="23"/>
      <c r="K34" s="22">
        <f t="shared" ref="K34:L34" si="13">+K35+K41+K44+K48+K55+K58+K66</f>
        <v>0</v>
      </c>
      <c r="L34" s="22">
        <f t="shared" si="13"/>
        <v>0</v>
      </c>
      <c r="M34" s="38">
        <f>+M35+M41+M44+M48+M55+M58+M66</f>
        <v>482823211.98000002</v>
      </c>
      <c r="N34" s="18"/>
      <c r="O34" s="29"/>
      <c r="P34" s="30"/>
    </row>
    <row r="35" spans="1:16" x14ac:dyDescent="0.25">
      <c r="B35" s="32" t="s">
        <v>53</v>
      </c>
      <c r="C35" s="33">
        <f>SUM(C36:C40)</f>
        <v>68742951</v>
      </c>
      <c r="D35" s="34">
        <v>5728579.25</v>
      </c>
      <c r="E35" s="34"/>
      <c r="F35" s="34">
        <f>SUM(F36:F40)</f>
        <v>8490856.5099999998</v>
      </c>
      <c r="G35" s="34">
        <f>SUM(G36:G40)</f>
        <v>4885356.57</v>
      </c>
      <c r="H35" s="34">
        <f>SUM(H36:H40)</f>
        <v>5087047.96</v>
      </c>
      <c r="I35" s="34">
        <f>SUM(I36:I40)</f>
        <v>5499255.8599999994</v>
      </c>
      <c r="J35" s="33"/>
      <c r="K35" s="34">
        <f t="shared" ref="K35:L35" si="14">SUM(K36:K40)</f>
        <v>0</v>
      </c>
      <c r="L35" s="34">
        <f t="shared" si="14"/>
        <v>0</v>
      </c>
      <c r="M35" s="34">
        <f>SUM(M36:M40)</f>
        <v>23962516.899999999</v>
      </c>
      <c r="O35" s="29"/>
      <c r="P35" s="30"/>
    </row>
    <row r="36" spans="1:16" x14ac:dyDescent="0.25">
      <c r="B36" s="1" t="s">
        <v>54</v>
      </c>
      <c r="C36" s="10">
        <v>23105315</v>
      </c>
      <c r="D36" s="10">
        <v>1925442.9166666667</v>
      </c>
      <c r="E36" s="10" t="s">
        <v>55</v>
      </c>
      <c r="F36" s="31">
        <v>4955481.97</v>
      </c>
      <c r="G36" s="31">
        <v>1965258.95</v>
      </c>
      <c r="H36" s="31">
        <v>2118124.5099999998</v>
      </c>
      <c r="I36" s="31">
        <v>1807397.21</v>
      </c>
      <c r="J36" s="10"/>
      <c r="M36" s="31">
        <f>SUM(F36:L36)</f>
        <v>10846262.640000001</v>
      </c>
      <c r="O36" s="29"/>
    </row>
    <row r="37" spans="1:16" x14ac:dyDescent="0.25">
      <c r="B37" s="1" t="s">
        <v>56</v>
      </c>
      <c r="C37" s="10">
        <v>2500815</v>
      </c>
      <c r="D37" s="10">
        <v>208401.25</v>
      </c>
      <c r="E37" s="10" t="s">
        <v>57</v>
      </c>
      <c r="F37" s="31">
        <v>227373.26</v>
      </c>
      <c r="G37" s="31">
        <v>43305.35</v>
      </c>
      <c r="H37" s="31">
        <v>39483.800000000003</v>
      </c>
      <c r="I37" s="31">
        <v>46755.270000000004</v>
      </c>
      <c r="J37" s="10"/>
      <c r="M37" s="31">
        <f>SUM(F37:L37)</f>
        <v>356917.68</v>
      </c>
      <c r="O37" s="29"/>
    </row>
    <row r="38" spans="1:16" x14ac:dyDescent="0.25">
      <c r="B38" s="1" t="s">
        <v>58</v>
      </c>
      <c r="C38" s="10">
        <v>41382153</v>
      </c>
      <c r="D38" s="10">
        <v>3448512.75</v>
      </c>
      <c r="E38" s="10" t="s">
        <v>59</v>
      </c>
      <c r="F38" s="31">
        <v>3163423.2800000003</v>
      </c>
      <c r="G38" s="31">
        <v>2732214.27</v>
      </c>
      <c r="H38" s="31">
        <v>2774447.45</v>
      </c>
      <c r="I38" s="31">
        <v>3514393.38</v>
      </c>
      <c r="J38" s="10"/>
      <c r="M38" s="31">
        <f>SUM(F38:L38)</f>
        <v>12184478.379999999</v>
      </c>
      <c r="O38" s="29"/>
    </row>
    <row r="39" spans="1:16" x14ac:dyDescent="0.25">
      <c r="B39" s="1" t="s">
        <v>60</v>
      </c>
      <c r="C39" s="10">
        <v>307108</v>
      </c>
      <c r="D39" s="10">
        <v>25592.333333333332</v>
      </c>
      <c r="E39" s="10" t="s">
        <v>61</v>
      </c>
      <c r="F39" s="31">
        <v>23948</v>
      </c>
      <c r="G39" s="31">
        <v>23948</v>
      </c>
      <c r="H39" s="31">
        <v>34362.199999999997</v>
      </c>
      <c r="I39" s="31">
        <v>10000</v>
      </c>
      <c r="J39" s="10"/>
      <c r="M39" s="31">
        <f>SUM(F39:L39)</f>
        <v>92258.2</v>
      </c>
      <c r="O39" s="29"/>
    </row>
    <row r="40" spans="1:16" x14ac:dyDescent="0.25">
      <c r="B40" s="1" t="s">
        <v>62</v>
      </c>
      <c r="C40" s="10">
        <v>1447560</v>
      </c>
      <c r="D40" s="10">
        <v>120630</v>
      </c>
      <c r="E40" s="10" t="s">
        <v>63</v>
      </c>
      <c r="F40" s="31">
        <v>120630</v>
      </c>
      <c r="G40" s="31">
        <v>120630</v>
      </c>
      <c r="H40" s="31">
        <v>120630</v>
      </c>
      <c r="I40" s="31">
        <v>120710</v>
      </c>
      <c r="J40" s="10"/>
      <c r="M40" s="31">
        <f>SUM(F40:L40)</f>
        <v>482600</v>
      </c>
      <c r="O40" s="29"/>
    </row>
    <row r="41" spans="1:16" x14ac:dyDescent="0.25">
      <c r="B41" s="32" t="s">
        <v>64</v>
      </c>
      <c r="C41" s="39">
        <f>SUM(C42:C43)</f>
        <v>185365938</v>
      </c>
      <c r="D41" s="10">
        <v>15447161.5</v>
      </c>
      <c r="E41" s="10"/>
      <c r="F41" s="35">
        <f>SUM(F42:F43)</f>
        <v>21959274.309999999</v>
      </c>
      <c r="G41" s="35">
        <f>SUM(G42:G43)</f>
        <v>1982791.94</v>
      </c>
      <c r="H41" s="35">
        <f>SUM(H42:H43)</f>
        <v>2221778.42</v>
      </c>
      <c r="I41" s="35">
        <f>SUM(I42:I43)</f>
        <v>14627654.950000001</v>
      </c>
      <c r="J41" s="39"/>
      <c r="K41" s="35">
        <f t="shared" ref="K41:L41" si="15">SUM(K42:K43)</f>
        <v>0</v>
      </c>
      <c r="L41" s="35">
        <f t="shared" si="15"/>
        <v>0</v>
      </c>
      <c r="M41" s="35">
        <f>SUM(M42:M43)</f>
        <v>40791499.620000005</v>
      </c>
    </row>
    <row r="42" spans="1:16" x14ac:dyDescent="0.25">
      <c r="B42" s="1" t="s">
        <v>65</v>
      </c>
      <c r="C42" s="10">
        <v>170000000</v>
      </c>
      <c r="D42" s="10">
        <v>14166666.666666666</v>
      </c>
      <c r="E42" s="10" t="s">
        <v>66</v>
      </c>
      <c r="F42" s="31">
        <v>20971660</v>
      </c>
      <c r="G42" s="31">
        <v>1233006</v>
      </c>
      <c r="H42" s="31">
        <v>1478845.51</v>
      </c>
      <c r="I42" s="31">
        <v>13640579.290000001</v>
      </c>
      <c r="J42" s="10"/>
      <c r="M42" s="31">
        <f>SUM(F42:L42)</f>
        <v>37324090.800000004</v>
      </c>
      <c r="O42" s="29"/>
    </row>
    <row r="43" spans="1:16" x14ac:dyDescent="0.25">
      <c r="B43" s="1" t="s">
        <v>67</v>
      </c>
      <c r="C43" s="10">
        <v>15365938</v>
      </c>
      <c r="D43" s="10">
        <v>1280494.8333333333</v>
      </c>
      <c r="E43" s="10" t="s">
        <v>68</v>
      </c>
      <c r="F43" s="31">
        <v>987614.31</v>
      </c>
      <c r="G43" s="31">
        <v>749785.94000000006</v>
      </c>
      <c r="H43" s="31">
        <v>742932.91</v>
      </c>
      <c r="I43" s="31">
        <v>987075.66</v>
      </c>
      <c r="J43" s="10"/>
      <c r="M43" s="31">
        <f>SUM(F43:L43)</f>
        <v>3467408.8200000003</v>
      </c>
      <c r="O43" s="29"/>
    </row>
    <row r="44" spans="1:16" x14ac:dyDescent="0.25">
      <c r="B44" s="32" t="s">
        <v>69</v>
      </c>
      <c r="C44" s="39">
        <f>SUM(C45:C47)</f>
        <v>19197060</v>
      </c>
      <c r="D44" s="34">
        <v>1599755</v>
      </c>
      <c r="E44" s="34"/>
      <c r="F44" s="35">
        <f>SUM(F45:F47)</f>
        <v>276648.32000000001</v>
      </c>
      <c r="G44" s="35">
        <f>SUM(G45:G47)</f>
        <v>4863149.92</v>
      </c>
      <c r="H44" s="35">
        <f t="shared" ref="H44:L44" si="16">SUM(H45:H47)</f>
        <v>0</v>
      </c>
      <c r="I44" s="35">
        <f t="shared" si="16"/>
        <v>1621640.76</v>
      </c>
      <c r="J44" s="39"/>
      <c r="K44" s="35">
        <f t="shared" si="16"/>
        <v>0</v>
      </c>
      <c r="L44" s="35">
        <f t="shared" si="16"/>
        <v>0</v>
      </c>
      <c r="M44" s="35">
        <f>SUM(M45:M47)</f>
        <v>6761439</v>
      </c>
    </row>
    <row r="45" spans="1:16" x14ac:dyDescent="0.25">
      <c r="B45" s="1" t="s">
        <v>70</v>
      </c>
      <c r="C45" s="10">
        <v>19077000</v>
      </c>
      <c r="D45" s="10">
        <v>1589750</v>
      </c>
      <c r="E45" s="10"/>
      <c r="F45" s="31"/>
      <c r="G45" s="31">
        <v>4863149.92</v>
      </c>
      <c r="H45" s="31"/>
      <c r="I45" s="31">
        <v>1621640.76</v>
      </c>
      <c r="J45" s="10"/>
      <c r="M45" s="31">
        <f>SUM(F45:L45)</f>
        <v>6484790.6799999997</v>
      </c>
      <c r="O45" s="29"/>
    </row>
    <row r="46" spans="1:16" x14ac:dyDescent="0.25">
      <c r="B46" s="1" t="s">
        <v>71</v>
      </c>
      <c r="C46" s="10">
        <v>0</v>
      </c>
      <c r="D46" s="10">
        <v>0</v>
      </c>
      <c r="E46" s="10" t="s">
        <v>72</v>
      </c>
      <c r="F46" s="31">
        <v>276648.32000000001</v>
      </c>
      <c r="G46" s="40"/>
      <c r="H46" s="10"/>
      <c r="I46" s="10"/>
      <c r="J46" s="10"/>
      <c r="M46" s="31">
        <f>SUM(F46:L46)</f>
        <v>276648.32000000001</v>
      </c>
    </row>
    <row r="47" spans="1:16" x14ac:dyDescent="0.25">
      <c r="B47" s="1" t="s">
        <v>73</v>
      </c>
      <c r="C47" s="10">
        <v>120060</v>
      </c>
      <c r="D47" s="10">
        <v>10005</v>
      </c>
      <c r="E47" s="10"/>
      <c r="F47" s="31"/>
      <c r="G47" s="10"/>
      <c r="H47" s="10"/>
      <c r="I47" s="10"/>
      <c r="J47" s="10"/>
      <c r="M47" s="31">
        <f>SUM(F47:L47)</f>
        <v>0</v>
      </c>
    </row>
    <row r="48" spans="1:16" x14ac:dyDescent="0.25">
      <c r="B48" s="32" t="s">
        <v>74</v>
      </c>
      <c r="C48" s="39">
        <f>SUM(C49:C54)</f>
        <v>45161660</v>
      </c>
      <c r="D48" s="34">
        <v>3763471.666666667</v>
      </c>
      <c r="E48" s="10"/>
      <c r="F48" s="34">
        <f>SUM(F49:F54)</f>
        <v>3187845.09</v>
      </c>
      <c r="G48" s="34">
        <f>SUM(G49:G54)</f>
        <v>115482.73999999999</v>
      </c>
      <c r="H48" s="34">
        <f>SUM(H49:H54)</f>
        <v>5276130.54</v>
      </c>
      <c r="I48" s="34">
        <f>SUM(I49:I54)</f>
        <v>1183843.08</v>
      </c>
      <c r="J48" s="39"/>
      <c r="K48" s="34">
        <f t="shared" ref="K48:L48" si="17">SUM(K49:K54)</f>
        <v>0</v>
      </c>
      <c r="L48" s="34">
        <f t="shared" si="17"/>
        <v>0</v>
      </c>
      <c r="M48" s="34">
        <f>SUM(M49:M54)</f>
        <v>9763301.4499999993</v>
      </c>
    </row>
    <row r="49" spans="2:15" x14ac:dyDescent="0.25">
      <c r="B49" s="1" t="s">
        <v>75</v>
      </c>
      <c r="C49" s="10">
        <v>6000000</v>
      </c>
      <c r="D49" s="10">
        <v>500000</v>
      </c>
      <c r="E49" s="10" t="s">
        <v>76</v>
      </c>
      <c r="F49" s="31">
        <v>2718217.32</v>
      </c>
      <c r="G49" s="10"/>
      <c r="H49" s="10"/>
      <c r="I49" s="31">
        <v>1150376.1000000001</v>
      </c>
      <c r="J49" s="10"/>
      <c r="M49" s="31">
        <f t="shared" ref="M49:M54" si="18">SUM(F49:L49)</f>
        <v>3868593.42</v>
      </c>
      <c r="O49" s="29"/>
    </row>
    <row r="50" spans="2:15" x14ac:dyDescent="0.25">
      <c r="B50" s="1" t="s">
        <v>77</v>
      </c>
      <c r="C50" s="10">
        <v>1900000</v>
      </c>
      <c r="D50" s="10">
        <v>158333.33333333334</v>
      </c>
      <c r="E50" s="10" t="s">
        <v>78</v>
      </c>
      <c r="F50" s="31">
        <v>6737.21</v>
      </c>
      <c r="G50" s="31">
        <v>6286.74</v>
      </c>
      <c r="H50" s="31">
        <v>50015.76</v>
      </c>
      <c r="I50" s="31">
        <v>15492.98</v>
      </c>
      <c r="J50" s="10"/>
      <c r="M50" s="31">
        <f t="shared" si="18"/>
        <v>78532.69</v>
      </c>
      <c r="O50" s="29"/>
    </row>
    <row r="51" spans="2:15" x14ac:dyDescent="0.25">
      <c r="B51" s="1" t="s">
        <v>79</v>
      </c>
      <c r="C51" s="10">
        <v>2666060</v>
      </c>
      <c r="D51" s="10">
        <v>222171.66666666666</v>
      </c>
      <c r="E51" s="10" t="s">
        <v>80</v>
      </c>
      <c r="F51" s="31">
        <v>368500</v>
      </c>
      <c r="G51" s="31">
        <v>40200</v>
      </c>
      <c r="H51" s="31">
        <v>14620</v>
      </c>
      <c r="I51" s="31">
        <v>17974</v>
      </c>
      <c r="J51" s="10">
        <f>+'[1]REVISIÓN MAYO 2025'!$C$53</f>
        <v>0</v>
      </c>
      <c r="M51" s="31">
        <f t="shared" si="18"/>
        <v>441294</v>
      </c>
      <c r="O51" s="29"/>
    </row>
    <row r="52" spans="2:15" x14ac:dyDescent="0.25">
      <c r="B52" s="1" t="s">
        <v>81</v>
      </c>
      <c r="C52" s="10">
        <v>495600</v>
      </c>
      <c r="D52" s="10">
        <v>41300</v>
      </c>
      <c r="E52" s="10"/>
      <c r="F52" s="10"/>
      <c r="G52" s="10"/>
      <c r="H52" s="31">
        <v>123900</v>
      </c>
      <c r="I52" s="10"/>
      <c r="J52" s="10"/>
      <c r="M52" s="31">
        <f t="shared" si="18"/>
        <v>123900</v>
      </c>
    </row>
    <row r="53" spans="2:15" x14ac:dyDescent="0.25">
      <c r="B53" s="1" t="s">
        <v>82</v>
      </c>
      <c r="C53" s="10">
        <v>11100000</v>
      </c>
      <c r="D53" s="10">
        <v>925000</v>
      </c>
      <c r="E53" s="10"/>
      <c r="F53" s="10"/>
      <c r="G53" s="31"/>
      <c r="H53" s="31"/>
      <c r="I53" s="10"/>
      <c r="J53" s="10"/>
      <c r="M53" s="31">
        <f t="shared" si="18"/>
        <v>0</v>
      </c>
    </row>
    <row r="54" spans="2:15" x14ac:dyDescent="0.25">
      <c r="B54" s="41" t="s">
        <v>83</v>
      </c>
      <c r="C54" s="10">
        <v>23000000</v>
      </c>
      <c r="D54" s="10">
        <v>1916666.6666666667</v>
      </c>
      <c r="E54" s="10" t="s">
        <v>84</v>
      </c>
      <c r="F54" s="31">
        <v>94390.56</v>
      </c>
      <c r="G54" s="31">
        <v>68996</v>
      </c>
      <c r="H54" s="31">
        <v>5087594.78</v>
      </c>
      <c r="I54" s="10"/>
      <c r="J54" s="10"/>
      <c r="M54" s="31">
        <f t="shared" si="18"/>
        <v>5250981.34</v>
      </c>
    </row>
    <row r="55" spans="2:15" x14ac:dyDescent="0.25">
      <c r="B55" s="42" t="s">
        <v>85</v>
      </c>
      <c r="C55" s="43">
        <f>SUM(C56:C57)</f>
        <v>333125468</v>
      </c>
      <c r="D55" s="34">
        <v>27760455.666666664</v>
      </c>
      <c r="E55" s="34"/>
      <c r="F55" s="34">
        <f>SUM(F56:F57)</f>
        <v>32297201.830000002</v>
      </c>
      <c r="G55" s="34">
        <f>SUM(G56:G57)</f>
        <v>189335.35000000009</v>
      </c>
      <c r="H55" s="34">
        <f>SUM(H56:H57)</f>
        <v>35956785.200000003</v>
      </c>
      <c r="I55" s="34">
        <f t="shared" ref="I55:L55" si="19">SUM(I56:I57)</f>
        <v>12614855.82</v>
      </c>
      <c r="J55" s="43"/>
      <c r="K55" s="34">
        <f t="shared" si="19"/>
        <v>0</v>
      </c>
      <c r="L55" s="34">
        <f t="shared" si="19"/>
        <v>0</v>
      </c>
      <c r="M55" s="34">
        <f>SUM(M56:M57)</f>
        <v>81058178.200000018</v>
      </c>
    </row>
    <row r="56" spans="2:15" x14ac:dyDescent="0.25">
      <c r="B56" s="41" t="s">
        <v>86</v>
      </c>
      <c r="C56" s="10">
        <v>10728058</v>
      </c>
      <c r="D56" s="10">
        <v>894004.83333333337</v>
      </c>
      <c r="E56" s="10"/>
      <c r="F56" s="10"/>
      <c r="G56" s="31">
        <v>1483058.4000000001</v>
      </c>
      <c r="H56" s="31"/>
      <c r="I56" s="10"/>
      <c r="J56" s="10"/>
      <c r="M56" s="31">
        <f>SUM(F56:L56)</f>
        <v>1483058.4000000001</v>
      </c>
    </row>
    <row r="57" spans="2:15" x14ac:dyDescent="0.25">
      <c r="B57" s="41" t="s">
        <v>87</v>
      </c>
      <c r="C57" s="10">
        <f>293397410+29000000</f>
        <v>322397410</v>
      </c>
      <c r="D57" s="10">
        <v>26866450.833333332</v>
      </c>
      <c r="E57" s="10" t="s">
        <v>88</v>
      </c>
      <c r="F57" s="31">
        <v>32297201.830000002</v>
      </c>
      <c r="G57" s="31">
        <v>-1293723.05</v>
      </c>
      <c r="H57" s="31">
        <v>35956785.200000003</v>
      </c>
      <c r="I57" s="31">
        <v>12614855.82</v>
      </c>
      <c r="J57" s="10"/>
      <c r="M57" s="31">
        <f>SUM(F57:L57)</f>
        <v>79575119.800000012</v>
      </c>
      <c r="O57" s="29"/>
    </row>
    <row r="58" spans="2:15" x14ac:dyDescent="0.25">
      <c r="B58" s="42" t="s">
        <v>89</v>
      </c>
      <c r="C58" s="43">
        <f>SUM(C59:C65)</f>
        <v>64218202</v>
      </c>
      <c r="D58" s="34">
        <v>5351516.833333334</v>
      </c>
      <c r="E58" s="34"/>
      <c r="F58" s="34">
        <f>SUM(F59:F65)</f>
        <v>1655492.24</v>
      </c>
      <c r="G58" s="34">
        <f>SUM(G59:G65)</f>
        <v>3468829.7199999997</v>
      </c>
      <c r="H58" s="34">
        <f>SUM(H59:H65)</f>
        <v>10287396.100000001</v>
      </c>
      <c r="I58" s="34">
        <f t="shared" ref="I58:L58" si="20">SUM(I59:I65)</f>
        <v>2564609.2399999998</v>
      </c>
      <c r="J58" s="43"/>
      <c r="K58" s="34">
        <f t="shared" si="20"/>
        <v>0</v>
      </c>
      <c r="L58" s="34">
        <f t="shared" si="20"/>
        <v>0</v>
      </c>
      <c r="M58" s="34">
        <f>SUM(M59:M65)</f>
        <v>17976327.300000001</v>
      </c>
    </row>
    <row r="59" spans="2:15" x14ac:dyDescent="0.25">
      <c r="B59" s="41" t="s">
        <v>90</v>
      </c>
      <c r="C59" s="44">
        <v>38939200</v>
      </c>
      <c r="D59" s="10">
        <v>3244933.3333333335</v>
      </c>
      <c r="E59" s="10" t="s">
        <v>91</v>
      </c>
      <c r="F59" s="31">
        <v>72098</v>
      </c>
      <c r="G59" s="31">
        <v>2672209.69</v>
      </c>
      <c r="H59" s="31">
        <v>5270101.3100000005</v>
      </c>
      <c r="I59" s="31">
        <v>1799344.25</v>
      </c>
      <c r="J59" s="44"/>
      <c r="M59" s="31">
        <f t="shared" ref="M59:M65" si="21">SUM(F59:L59)</f>
        <v>9813753.25</v>
      </c>
      <c r="O59" s="29"/>
    </row>
    <row r="60" spans="2:15" x14ac:dyDescent="0.25">
      <c r="B60" s="41" t="s">
        <v>92</v>
      </c>
      <c r="C60" s="10">
        <v>14995662</v>
      </c>
      <c r="D60" s="10">
        <v>1249638.5</v>
      </c>
      <c r="E60" s="10" t="s">
        <v>93</v>
      </c>
      <c r="F60" s="31">
        <v>1543690.02</v>
      </c>
      <c r="G60" s="31">
        <v>149093</v>
      </c>
      <c r="H60" s="31">
        <v>4804194.2</v>
      </c>
      <c r="I60" s="31">
        <v>622484.15</v>
      </c>
      <c r="J60" s="10"/>
      <c r="M60" s="31">
        <f t="shared" si="21"/>
        <v>7119461.370000001</v>
      </c>
      <c r="O60" s="29"/>
    </row>
    <row r="61" spans="2:15" x14ac:dyDescent="0.25">
      <c r="B61" s="41" t="s">
        <v>94</v>
      </c>
      <c r="C61" s="10">
        <v>880340</v>
      </c>
      <c r="D61" s="10">
        <v>73361.666666666672</v>
      </c>
      <c r="E61" s="10"/>
      <c r="F61" s="10"/>
      <c r="G61" s="10"/>
      <c r="H61" s="10"/>
      <c r="I61" s="10"/>
      <c r="J61" s="10"/>
      <c r="M61" s="31">
        <f t="shared" si="21"/>
        <v>0</v>
      </c>
    </row>
    <row r="62" spans="2:15" x14ac:dyDescent="0.25">
      <c r="B62" s="41" t="s">
        <v>95</v>
      </c>
      <c r="C62" s="10">
        <v>1500000</v>
      </c>
      <c r="D62" s="10">
        <v>125000</v>
      </c>
      <c r="E62" s="10"/>
      <c r="F62" s="10"/>
      <c r="G62" s="10"/>
      <c r="H62" s="10"/>
      <c r="I62" s="10"/>
      <c r="J62" s="10"/>
      <c r="M62" s="31">
        <f t="shared" si="21"/>
        <v>0</v>
      </c>
    </row>
    <row r="63" spans="2:15" x14ac:dyDescent="0.25">
      <c r="B63" s="41" t="s">
        <v>96</v>
      </c>
      <c r="C63" s="10">
        <v>1000000</v>
      </c>
      <c r="D63" s="10">
        <v>83333.333333333328</v>
      </c>
      <c r="E63" s="10"/>
      <c r="F63" s="10"/>
      <c r="G63" s="10"/>
      <c r="H63" s="10"/>
      <c r="I63" s="10"/>
      <c r="J63" s="10"/>
      <c r="M63" s="31">
        <f t="shared" si="21"/>
        <v>0</v>
      </c>
    </row>
    <row r="64" spans="2:15" x14ac:dyDescent="0.25">
      <c r="B64" s="41" t="s">
        <v>97</v>
      </c>
      <c r="C64" s="10">
        <v>5003000</v>
      </c>
      <c r="D64" s="10">
        <v>416916.66666666669</v>
      </c>
      <c r="E64" s="10" t="s">
        <v>98</v>
      </c>
      <c r="F64" s="31">
        <v>39704.22</v>
      </c>
      <c r="G64" s="31">
        <v>219613.06</v>
      </c>
      <c r="H64" s="31">
        <v>189500.59</v>
      </c>
      <c r="I64" s="31">
        <v>142780.84</v>
      </c>
      <c r="J64" s="10"/>
      <c r="M64" s="31">
        <f t="shared" si="21"/>
        <v>591598.71</v>
      </c>
      <c r="O64" s="29"/>
    </row>
    <row r="65" spans="1:16" x14ac:dyDescent="0.25">
      <c r="B65" s="41" t="s">
        <v>99</v>
      </c>
      <c r="C65" s="10">
        <v>1900000</v>
      </c>
      <c r="D65" s="10">
        <v>158333.33333333334</v>
      </c>
      <c r="E65" s="10"/>
      <c r="F65" s="10"/>
      <c r="G65" s="31">
        <f>544334.22-116420.25</f>
        <v>427913.97</v>
      </c>
      <c r="H65" s="31">
        <v>23600</v>
      </c>
      <c r="I65" s="10"/>
      <c r="J65" s="10"/>
      <c r="M65" s="31">
        <f t="shared" si="21"/>
        <v>451513.97</v>
      </c>
      <c r="O65" s="29"/>
    </row>
    <row r="66" spans="1:16" x14ac:dyDescent="0.25">
      <c r="B66" s="42" t="s">
        <v>100</v>
      </c>
      <c r="C66" s="43">
        <f>SUM(C67:C73)</f>
        <v>166637286.00000003</v>
      </c>
      <c r="D66" s="34">
        <v>13886440.500000002</v>
      </c>
      <c r="E66" s="34"/>
      <c r="F66" s="34">
        <f>SUM(F67:F73)</f>
        <v>75985869.400000006</v>
      </c>
      <c r="G66" s="34">
        <f>SUM(G67:G72)</f>
        <v>2616077.4300000002</v>
      </c>
      <c r="H66" s="34">
        <f>SUM(H67:H73)</f>
        <v>2819965.62</v>
      </c>
      <c r="I66" s="34">
        <f t="shared" ref="I66" si="22">SUM(I67:I73)</f>
        <v>221088037.05999997</v>
      </c>
      <c r="J66" s="43"/>
      <c r="K66" s="34">
        <f t="shared" ref="K66:L66" si="23">SUM(K67:K73)</f>
        <v>0</v>
      </c>
      <c r="L66" s="34">
        <f t="shared" si="23"/>
        <v>0</v>
      </c>
      <c r="M66" s="34">
        <f>SUM(M67:M73)</f>
        <v>302509949.50999999</v>
      </c>
    </row>
    <row r="67" spans="1:16" x14ac:dyDescent="0.25">
      <c r="B67" s="41" t="s">
        <v>101</v>
      </c>
      <c r="C67" s="10">
        <v>100000</v>
      </c>
      <c r="D67" s="10">
        <v>8333.3333333333339</v>
      </c>
      <c r="E67" s="10"/>
      <c r="F67" s="10"/>
      <c r="G67" s="10"/>
      <c r="H67" s="10"/>
      <c r="I67" s="10"/>
      <c r="J67" s="10"/>
      <c r="M67" s="31">
        <f t="shared" ref="M67:M73" si="24">SUM(F67:L67)</f>
        <v>0</v>
      </c>
    </row>
    <row r="68" spans="1:16" x14ac:dyDescent="0.25">
      <c r="B68" s="41" t="s">
        <v>102</v>
      </c>
      <c r="C68" s="10">
        <v>7400000</v>
      </c>
      <c r="D68" s="10">
        <v>616666.66666666663</v>
      </c>
      <c r="E68" s="10"/>
      <c r="F68" s="10">
        <v>390472.34</v>
      </c>
      <c r="G68" s="10">
        <v>276837.02</v>
      </c>
      <c r="H68" s="31">
        <v>313660.95</v>
      </c>
      <c r="I68" s="31">
        <v>527835.91</v>
      </c>
      <c r="J68" s="10"/>
      <c r="M68" s="31">
        <f t="shared" si="24"/>
        <v>1508806.2200000002</v>
      </c>
      <c r="O68" s="29"/>
    </row>
    <row r="69" spans="1:16" x14ac:dyDescent="0.25">
      <c r="B69" s="41" t="s">
        <v>103</v>
      </c>
      <c r="C69" s="10">
        <v>100000</v>
      </c>
      <c r="D69" s="10">
        <v>8333.3333333333339</v>
      </c>
      <c r="E69" s="45" t="s">
        <v>104</v>
      </c>
      <c r="F69" s="10">
        <v>0</v>
      </c>
      <c r="G69" s="10"/>
      <c r="H69" s="10"/>
      <c r="I69" s="10"/>
      <c r="J69" s="10"/>
      <c r="M69" s="31">
        <f t="shared" si="24"/>
        <v>0</v>
      </c>
    </row>
    <row r="70" spans="1:16" x14ac:dyDescent="0.25">
      <c r="B70" s="1" t="s">
        <v>105</v>
      </c>
      <c r="C70" s="10">
        <f>27380113-6589068+40111775+3434466-12000000</f>
        <v>52337286</v>
      </c>
      <c r="D70" s="10">
        <v>4361440.5</v>
      </c>
      <c r="E70" s="10" t="s">
        <v>106</v>
      </c>
      <c r="F70" s="31">
        <v>16909720</v>
      </c>
      <c r="G70" s="10"/>
      <c r="H70" s="10"/>
      <c r="I70" s="31">
        <v>219156884</v>
      </c>
      <c r="J70" s="10"/>
      <c r="M70" s="31">
        <f t="shared" si="24"/>
        <v>236066604</v>
      </c>
      <c r="O70" s="29"/>
    </row>
    <row r="71" spans="1:16" x14ac:dyDescent="0.25">
      <c r="B71" s="1" t="s">
        <v>107</v>
      </c>
      <c r="C71" s="10">
        <v>36000000</v>
      </c>
      <c r="D71" s="10">
        <v>3000000</v>
      </c>
      <c r="E71" s="10" t="s">
        <v>108</v>
      </c>
      <c r="F71" s="31">
        <v>1087241.78</v>
      </c>
      <c r="G71" s="31">
        <v>1550291.25</v>
      </c>
      <c r="H71" s="31">
        <v>1607558.46</v>
      </c>
      <c r="I71" s="31">
        <v>576345.14</v>
      </c>
      <c r="J71" s="10"/>
      <c r="M71" s="31">
        <f t="shared" si="24"/>
        <v>4821436.63</v>
      </c>
      <c r="O71" s="29"/>
    </row>
    <row r="72" spans="1:16" x14ac:dyDescent="0.25">
      <c r="B72" s="1" t="s">
        <v>109</v>
      </c>
      <c r="C72" s="10">
        <v>68200000.00000003</v>
      </c>
      <c r="D72" s="10">
        <v>5683333.3333333358</v>
      </c>
      <c r="E72" s="10" t="s">
        <v>110</v>
      </c>
      <c r="F72" s="31">
        <v>57598435.280000001</v>
      </c>
      <c r="G72" s="31">
        <v>788949.16</v>
      </c>
      <c r="H72" s="31">
        <v>898746.21</v>
      </c>
      <c r="I72" s="31">
        <v>826972.01</v>
      </c>
      <c r="J72" s="10"/>
      <c r="M72" s="31">
        <f t="shared" si="24"/>
        <v>60113102.659999996</v>
      </c>
      <c r="O72" s="29"/>
    </row>
    <row r="73" spans="1:16" x14ac:dyDescent="0.25">
      <c r="B73" s="1" t="s">
        <v>111</v>
      </c>
      <c r="C73" s="10">
        <v>2500000</v>
      </c>
      <c r="D73" s="10">
        <v>208333.33333333334</v>
      </c>
      <c r="E73" s="10"/>
      <c r="F73" s="10"/>
      <c r="H73" s="31"/>
      <c r="I73" s="31"/>
      <c r="J73" s="10"/>
      <c r="M73" s="31">
        <f t="shared" si="24"/>
        <v>0</v>
      </c>
    </row>
    <row r="74" spans="1:16" ht="15.75" thickBot="1" x14ac:dyDescent="0.3">
      <c r="B74" s="1" t="s">
        <v>112</v>
      </c>
      <c r="C74" s="10"/>
      <c r="E74" s="10"/>
      <c r="F74" s="10"/>
      <c r="H74" s="31"/>
      <c r="I74" s="31"/>
      <c r="J74" s="10"/>
      <c r="M74" s="31"/>
    </row>
    <row r="75" spans="1:16" ht="15.75" thickBot="1" x14ac:dyDescent="0.3">
      <c r="A75" s="20"/>
      <c r="B75" s="37" t="s">
        <v>113</v>
      </c>
      <c r="C75" s="23">
        <f>+C76+C79+C83+C90+C94+C98+C104+C88</f>
        <v>242134497</v>
      </c>
      <c r="D75" s="22">
        <v>20177874.75</v>
      </c>
      <c r="E75" s="22" t="s">
        <v>113</v>
      </c>
      <c r="F75" s="23">
        <f>+F76+F79+F83+F88+F90+F94+F98+F104</f>
        <v>16402973.180000002</v>
      </c>
      <c r="G75" s="23">
        <f>+G76+G79+G83+G88+G90+G94+G98+G104</f>
        <v>20503214.800000001</v>
      </c>
      <c r="H75" s="23">
        <f t="shared" ref="H75:L75" si="25">+H76+H79+H83+H88+H90+H94+H98+H104</f>
        <v>16290544.629999999</v>
      </c>
      <c r="I75" s="23">
        <f>+I76+I79+I83+I88+I90+I94+I98+I104</f>
        <v>21087129.190000001</v>
      </c>
      <c r="J75" s="23"/>
      <c r="K75" s="23">
        <f t="shared" si="25"/>
        <v>0</v>
      </c>
      <c r="L75" s="23">
        <f t="shared" si="25"/>
        <v>0</v>
      </c>
      <c r="M75" s="24">
        <f>+M76+M79+M83+M88+M90+M94+M98+M104</f>
        <v>74283861.799999997</v>
      </c>
      <c r="O75" s="29"/>
      <c r="P75" s="10"/>
    </row>
    <row r="76" spans="1:16" x14ac:dyDescent="0.25">
      <c r="B76" s="32" t="s">
        <v>114</v>
      </c>
      <c r="C76" s="39">
        <f>SUM(C77:C78)</f>
        <v>68000000</v>
      </c>
      <c r="D76" s="34">
        <v>5666666.6699999999</v>
      </c>
      <c r="E76" s="34"/>
      <c r="F76" s="34">
        <f>SUM(F77:F78)</f>
        <v>6519619.5600000005</v>
      </c>
      <c r="G76" s="34">
        <f>SUM(G77:G78)</f>
        <v>6608696.1200000001</v>
      </c>
      <c r="H76" s="34">
        <f t="shared" ref="H76:L76" si="26">SUM(H77:H78)</f>
        <v>5987207.9100000001</v>
      </c>
      <c r="I76" s="34">
        <f>SUM(I77:I78)</f>
        <v>6522961.0700000003</v>
      </c>
      <c r="J76" s="39"/>
      <c r="K76" s="34">
        <f t="shared" si="26"/>
        <v>0</v>
      </c>
      <c r="L76" s="34">
        <f t="shared" si="26"/>
        <v>0</v>
      </c>
      <c r="M76" s="34">
        <f>SUM(M77:M78)</f>
        <v>25638484.659999996</v>
      </c>
    </row>
    <row r="77" spans="1:16" x14ac:dyDescent="0.25">
      <c r="B77" s="1" t="s">
        <v>115</v>
      </c>
      <c r="C77" s="44">
        <v>65000000</v>
      </c>
      <c r="D77" s="10">
        <v>5416666.6600000001</v>
      </c>
      <c r="E77" s="10" t="s">
        <v>116</v>
      </c>
      <c r="F77" s="31">
        <v>6488286.3900000006</v>
      </c>
      <c r="G77" s="31">
        <v>6334804.4199999999</v>
      </c>
      <c r="H77" s="31">
        <v>5808170.9100000001</v>
      </c>
      <c r="I77" s="31">
        <v>6249667.2700000005</v>
      </c>
      <c r="J77" s="44"/>
      <c r="M77" s="31">
        <f>SUM(F77:L77)</f>
        <v>24880928.989999998</v>
      </c>
      <c r="O77" s="29"/>
    </row>
    <row r="78" spans="1:16" x14ac:dyDescent="0.25">
      <c r="B78" s="1" t="s">
        <v>117</v>
      </c>
      <c r="C78" s="10">
        <v>3000000</v>
      </c>
      <c r="D78" s="10">
        <v>250000</v>
      </c>
      <c r="E78" s="10" t="s">
        <v>118</v>
      </c>
      <c r="F78" s="31">
        <v>31333.170000000002</v>
      </c>
      <c r="G78" s="31">
        <v>273891.7</v>
      </c>
      <c r="H78" s="31">
        <v>179037</v>
      </c>
      <c r="I78" s="31">
        <v>273293.8</v>
      </c>
      <c r="J78" s="10"/>
      <c r="M78" s="31">
        <f>SUM(F78:L78)</f>
        <v>757555.66999999993</v>
      </c>
      <c r="O78" s="29"/>
    </row>
    <row r="79" spans="1:16" x14ac:dyDescent="0.25">
      <c r="B79" s="32" t="s">
        <v>119</v>
      </c>
      <c r="C79" s="39">
        <f>SUM(C80:C82)</f>
        <v>2300000</v>
      </c>
      <c r="D79" s="34">
        <v>191666.66666666669</v>
      </c>
      <c r="E79" s="34"/>
      <c r="F79" s="34">
        <f>SUM(F80:F82)</f>
        <v>84812.12</v>
      </c>
      <c r="G79" s="34">
        <f>SUM(G80:G82)</f>
        <v>30946.489999999998</v>
      </c>
      <c r="H79" s="34">
        <f t="shared" ref="H79:L79" si="27">SUM(H80:H82)</f>
        <v>37276.200000000004</v>
      </c>
      <c r="I79" s="34">
        <f>SUM(I80:I82)</f>
        <v>136199.97999999998</v>
      </c>
      <c r="J79" s="39"/>
      <c r="K79" s="34">
        <f t="shared" si="27"/>
        <v>0</v>
      </c>
      <c r="L79" s="34">
        <f t="shared" si="27"/>
        <v>0</v>
      </c>
      <c r="M79" s="34">
        <f>SUM(M80:M82)</f>
        <v>289234.78999999998</v>
      </c>
    </row>
    <row r="80" spans="1:16" x14ac:dyDescent="0.25">
      <c r="B80" s="1" t="s">
        <v>120</v>
      </c>
      <c r="C80" s="10">
        <v>200000</v>
      </c>
      <c r="D80" s="10">
        <v>16666.666666666668</v>
      </c>
      <c r="E80" s="10" t="s">
        <v>121</v>
      </c>
      <c r="F80" s="31">
        <v>1700</v>
      </c>
      <c r="G80" s="10"/>
      <c r="H80" s="10"/>
      <c r="I80" s="31">
        <v>47200</v>
      </c>
      <c r="J80" s="10"/>
      <c r="M80" s="31">
        <f>SUM(F80:L80)</f>
        <v>48900</v>
      </c>
      <c r="O80" s="29"/>
    </row>
    <row r="81" spans="2:15" x14ac:dyDescent="0.25">
      <c r="B81" s="1" t="s">
        <v>122</v>
      </c>
      <c r="C81" s="10">
        <v>1400000</v>
      </c>
      <c r="D81" s="10">
        <v>116666.66666666667</v>
      </c>
      <c r="E81" s="10" t="s">
        <v>123</v>
      </c>
      <c r="F81" s="31">
        <v>83112.12</v>
      </c>
      <c r="G81" s="31">
        <v>9706.49</v>
      </c>
      <c r="H81" s="31">
        <v>37276.200000000004</v>
      </c>
      <c r="I81" s="31">
        <v>88999.98</v>
      </c>
      <c r="J81" s="10"/>
      <c r="M81" s="31">
        <f>SUM(F81:L81)</f>
        <v>219094.78999999998</v>
      </c>
      <c r="O81" s="29"/>
    </row>
    <row r="82" spans="2:15" x14ac:dyDescent="0.25">
      <c r="B82" s="1" t="s">
        <v>124</v>
      </c>
      <c r="C82" s="10">
        <v>700000</v>
      </c>
      <c r="D82" s="10">
        <v>58333.333333333336</v>
      </c>
      <c r="E82" s="10"/>
      <c r="F82" s="10"/>
      <c r="G82" s="31">
        <v>21240</v>
      </c>
      <c r="H82" s="31"/>
      <c r="I82" s="10"/>
      <c r="J82" s="10"/>
      <c r="M82" s="31">
        <f>SUM(F82:L82)</f>
        <v>21240</v>
      </c>
    </row>
    <row r="83" spans="2:15" x14ac:dyDescent="0.25">
      <c r="B83" s="32" t="s">
        <v>125</v>
      </c>
      <c r="C83" s="39">
        <f>SUM(C84:C87)</f>
        <v>10823000</v>
      </c>
      <c r="D83" s="34">
        <v>901916.66666666674</v>
      </c>
      <c r="E83" s="34"/>
      <c r="F83" s="34">
        <f>SUM(F84:F87)</f>
        <v>229227.9</v>
      </c>
      <c r="G83" s="34">
        <f>SUM(G84:G87)</f>
        <v>463194.98</v>
      </c>
      <c r="H83" s="34">
        <f t="shared" ref="H83:L83" si="28">SUM(H84:H89)</f>
        <v>100189.84</v>
      </c>
      <c r="I83" s="34">
        <f>SUM(I84:I87)</f>
        <v>3688953.8</v>
      </c>
      <c r="J83" s="39"/>
      <c r="K83" s="34">
        <f t="shared" si="28"/>
        <v>0</v>
      </c>
      <c r="L83" s="34">
        <f t="shared" si="28"/>
        <v>0</v>
      </c>
      <c r="M83" s="34">
        <f>SUM(M84:M87)</f>
        <v>4481566.5199999996</v>
      </c>
    </row>
    <row r="84" spans="2:15" x14ac:dyDescent="0.25">
      <c r="B84" s="1" t="s">
        <v>126</v>
      </c>
      <c r="C84" s="10">
        <v>3800000</v>
      </c>
      <c r="D84" s="10">
        <v>316666.66666666669</v>
      </c>
      <c r="E84" s="10" t="s">
        <v>127</v>
      </c>
      <c r="F84" s="31">
        <v>59029.5</v>
      </c>
      <c r="G84" s="31">
        <v>94636</v>
      </c>
      <c r="H84" s="31">
        <v>5192</v>
      </c>
      <c r="I84" s="10"/>
      <c r="J84" s="10"/>
      <c r="M84" s="31">
        <f t="shared" ref="M84:M89" si="29">SUM(F84:L84)</f>
        <v>158857.5</v>
      </c>
      <c r="O84" s="29"/>
    </row>
    <row r="85" spans="2:15" x14ac:dyDescent="0.25">
      <c r="B85" s="1" t="s">
        <v>128</v>
      </c>
      <c r="C85" s="10">
        <v>4800000</v>
      </c>
      <c r="D85" s="10">
        <v>400000</v>
      </c>
      <c r="E85" s="10" t="s">
        <v>129</v>
      </c>
      <c r="F85" s="31">
        <v>162174.39999999999</v>
      </c>
      <c r="G85" s="31">
        <v>217334.98</v>
      </c>
      <c r="H85" s="31">
        <v>62997.840000000004</v>
      </c>
      <c r="I85" s="31">
        <v>1003953.8</v>
      </c>
      <c r="J85" s="10"/>
      <c r="M85" s="31">
        <f t="shared" si="29"/>
        <v>1446461.02</v>
      </c>
    </row>
    <row r="86" spans="2:15" x14ac:dyDescent="0.25">
      <c r="B86" s="1" t="s">
        <v>130</v>
      </c>
      <c r="C86" s="10">
        <v>923000</v>
      </c>
      <c r="D86" s="10">
        <v>76916.666666666672</v>
      </c>
      <c r="E86" s="10" t="s">
        <v>131</v>
      </c>
      <c r="F86" s="31">
        <v>8024</v>
      </c>
      <c r="G86" s="31">
        <v>8024</v>
      </c>
      <c r="H86" s="31"/>
      <c r="I86" s="36"/>
      <c r="J86" s="10"/>
      <c r="M86" s="31">
        <f t="shared" si="29"/>
        <v>16048</v>
      </c>
    </row>
    <row r="87" spans="2:15" x14ac:dyDescent="0.25">
      <c r="B87" s="1" t="s">
        <v>132</v>
      </c>
      <c r="C87" s="10">
        <v>1300000</v>
      </c>
      <c r="D87" s="10">
        <v>108333.33333333333</v>
      </c>
      <c r="E87" s="10"/>
      <c r="F87" s="10"/>
      <c r="G87" s="31">
        <v>143200</v>
      </c>
      <c r="H87" s="31">
        <v>32000</v>
      </c>
      <c r="I87" s="36">
        <v>2685000</v>
      </c>
      <c r="J87" s="10"/>
      <c r="M87" s="31">
        <f t="shared" si="29"/>
        <v>2860200</v>
      </c>
      <c r="O87" s="29"/>
    </row>
    <row r="88" spans="2:15" x14ac:dyDescent="0.25">
      <c r="B88" s="16" t="s">
        <v>133</v>
      </c>
      <c r="C88" s="34">
        <f>+C89</f>
        <v>10000000</v>
      </c>
      <c r="D88" s="34">
        <v>833333.33333333337</v>
      </c>
      <c r="E88" s="34"/>
      <c r="F88" s="34">
        <f>SUM(E89)</f>
        <v>0</v>
      </c>
      <c r="G88" s="34">
        <f>+G89</f>
        <v>18319.5</v>
      </c>
      <c r="H88" s="10"/>
      <c r="I88" s="34">
        <f>+I89</f>
        <v>4660.63</v>
      </c>
      <c r="J88" s="34"/>
      <c r="M88" s="35">
        <f t="shared" si="29"/>
        <v>22980.13</v>
      </c>
    </row>
    <row r="89" spans="2:15" x14ac:dyDescent="0.25">
      <c r="B89" s="1" t="s">
        <v>134</v>
      </c>
      <c r="C89" s="10">
        <v>10000000</v>
      </c>
      <c r="D89" s="10">
        <v>833333.33333333337</v>
      </c>
      <c r="E89" s="10"/>
      <c r="F89" s="10"/>
      <c r="G89" s="31">
        <v>18319.5</v>
      </c>
      <c r="H89" s="31"/>
      <c r="I89" s="31">
        <v>4660.63</v>
      </c>
      <c r="J89" s="10"/>
      <c r="M89" s="31">
        <f t="shared" si="29"/>
        <v>22980.13</v>
      </c>
      <c r="O89" s="29"/>
    </row>
    <row r="90" spans="2:15" x14ac:dyDescent="0.25">
      <c r="B90" s="32" t="s">
        <v>135</v>
      </c>
      <c r="C90" s="33">
        <f>SUM(C91:C93)</f>
        <v>10600000</v>
      </c>
      <c r="D90" s="34">
        <v>883333.33333333349</v>
      </c>
      <c r="E90" s="34"/>
      <c r="F90" s="34">
        <f>SUM(F91:F93)</f>
        <v>92711.87</v>
      </c>
      <c r="G90" s="34">
        <f>SUM(G91:G93)</f>
        <v>633111.13</v>
      </c>
      <c r="H90" s="34">
        <f t="shared" ref="H90:L90" si="30">SUM(H91:H93)</f>
        <v>110437.64</v>
      </c>
      <c r="I90" s="34">
        <f>SUM(I91:I93)</f>
        <v>337088.64</v>
      </c>
      <c r="J90" s="33"/>
      <c r="K90" s="34">
        <f t="shared" si="30"/>
        <v>0</v>
      </c>
      <c r="L90" s="34">
        <f t="shared" si="30"/>
        <v>0</v>
      </c>
      <c r="M90" s="34">
        <f>SUM(M91:M93)</f>
        <v>1173349.2799999998</v>
      </c>
    </row>
    <row r="91" spans="2:15" x14ac:dyDescent="0.25">
      <c r="B91" s="1" t="s">
        <v>136</v>
      </c>
      <c r="C91" s="10">
        <v>600000</v>
      </c>
      <c r="D91" s="10">
        <v>50000</v>
      </c>
      <c r="E91" s="10"/>
      <c r="F91" s="10"/>
      <c r="G91" s="10"/>
      <c r="H91" s="10"/>
      <c r="I91" s="10"/>
      <c r="J91" s="10"/>
      <c r="M91" s="31">
        <f>SUM(F91:L91)</f>
        <v>0</v>
      </c>
    </row>
    <row r="92" spans="2:15" x14ac:dyDescent="0.25">
      <c r="B92" s="1" t="s">
        <v>137</v>
      </c>
      <c r="C92" s="10">
        <v>5000000</v>
      </c>
      <c r="D92" s="10">
        <v>416666.66666666669</v>
      </c>
      <c r="E92" s="10"/>
      <c r="F92" s="10"/>
      <c r="G92" s="31">
        <v>412409.91000000003</v>
      </c>
      <c r="H92" s="31">
        <v>103757.72</v>
      </c>
      <c r="I92" s="31">
        <v>212586.32</v>
      </c>
      <c r="J92" s="10"/>
      <c r="M92" s="31">
        <f>SUM(F92:L92)</f>
        <v>728753.95</v>
      </c>
      <c r="O92" s="29"/>
    </row>
    <row r="93" spans="2:15" x14ac:dyDescent="0.25">
      <c r="B93" s="1" t="s">
        <v>138</v>
      </c>
      <c r="C93" s="10">
        <v>5000000.0000000009</v>
      </c>
      <c r="D93" s="10">
        <v>416666.66666666674</v>
      </c>
      <c r="E93" s="10" t="s">
        <v>139</v>
      </c>
      <c r="F93" s="31">
        <v>92711.87</v>
      </c>
      <c r="G93" s="31">
        <v>220701.22</v>
      </c>
      <c r="H93" s="31">
        <v>6679.92</v>
      </c>
      <c r="I93" s="31">
        <v>124502.32</v>
      </c>
      <c r="J93" s="10"/>
      <c r="M93" s="31">
        <f>SUM(F93:L93)</f>
        <v>444595.32999999996</v>
      </c>
      <c r="O93" s="29"/>
    </row>
    <row r="94" spans="2:15" x14ac:dyDescent="0.25">
      <c r="B94" s="32" t="s">
        <v>140</v>
      </c>
      <c r="C94" s="39">
        <f t="shared" ref="C94" si="31">SUM(C95:C97)</f>
        <v>1330747.0000000002</v>
      </c>
      <c r="D94" s="34">
        <v>110895.58333333336</v>
      </c>
      <c r="E94" s="34"/>
      <c r="F94" s="34">
        <f>SUM(F95:F97)</f>
        <v>128416.26</v>
      </c>
      <c r="G94" s="34">
        <f>SUM(G95:G97)</f>
        <v>98758.819999999992</v>
      </c>
      <c r="H94" s="34">
        <f t="shared" ref="H94:L94" si="32">SUM(H95:H97)</f>
        <v>264669.02</v>
      </c>
      <c r="I94" s="34">
        <f t="shared" si="32"/>
        <v>48571.5</v>
      </c>
      <c r="J94" s="39"/>
      <c r="K94" s="34">
        <f t="shared" si="32"/>
        <v>0</v>
      </c>
      <c r="L94" s="34">
        <f t="shared" si="32"/>
        <v>0</v>
      </c>
      <c r="M94" s="34">
        <f>SUM(M95:M97)</f>
        <v>540415.60000000009</v>
      </c>
    </row>
    <row r="95" spans="2:15" x14ac:dyDescent="0.25">
      <c r="B95" s="1" t="s">
        <v>141</v>
      </c>
      <c r="C95" s="10">
        <v>230747</v>
      </c>
      <c r="D95" s="10">
        <v>19228.916666666668</v>
      </c>
      <c r="E95" s="10"/>
      <c r="F95" s="10"/>
      <c r="G95" s="31">
        <v>2100</v>
      </c>
      <c r="H95" s="31">
        <v>988</v>
      </c>
      <c r="I95" s="31">
        <v>9203</v>
      </c>
      <c r="J95" s="10"/>
      <c r="M95" s="31">
        <f>SUM(F95:L95)</f>
        <v>12291</v>
      </c>
      <c r="O95" s="29"/>
    </row>
    <row r="96" spans="2:15" x14ac:dyDescent="0.25">
      <c r="B96" s="1" t="s">
        <v>142</v>
      </c>
      <c r="C96" s="10">
        <v>100000</v>
      </c>
      <c r="D96" s="10">
        <v>8333.3333333333339</v>
      </c>
      <c r="E96" s="10" t="s">
        <v>143</v>
      </c>
      <c r="F96" s="31">
        <v>179.95000000000002</v>
      </c>
      <c r="G96" s="31">
        <v>999.98</v>
      </c>
      <c r="H96" s="31"/>
      <c r="I96" s="31">
        <v>569</v>
      </c>
      <c r="J96" s="10"/>
      <c r="M96" s="31">
        <f>SUM(F96:L96)</f>
        <v>1748.93</v>
      </c>
      <c r="O96" s="29"/>
    </row>
    <row r="97" spans="1:15" x14ac:dyDescent="0.25">
      <c r="B97" s="1" t="s">
        <v>144</v>
      </c>
      <c r="C97" s="10">
        <v>1000000.0000000002</v>
      </c>
      <c r="D97" s="10">
        <v>83333.333333333358</v>
      </c>
      <c r="E97" s="10" t="s">
        <v>145</v>
      </c>
      <c r="F97" s="31">
        <v>128236.31</v>
      </c>
      <c r="G97" s="31">
        <v>95658.84</v>
      </c>
      <c r="H97" s="31">
        <v>263681.02</v>
      </c>
      <c r="I97" s="31">
        <v>38799.5</v>
      </c>
      <c r="J97" s="10"/>
      <c r="M97" s="31">
        <f>SUM(F97:L97)</f>
        <v>526375.67000000004</v>
      </c>
      <c r="O97" s="29"/>
    </row>
    <row r="98" spans="1:15" x14ac:dyDescent="0.25">
      <c r="B98" s="32" t="s">
        <v>146</v>
      </c>
      <c r="C98" s="39">
        <f t="shared" ref="C98" si="33">SUM(C99:C103)</f>
        <v>113480750.00000001</v>
      </c>
      <c r="D98" s="34">
        <v>9456729.1666666679</v>
      </c>
      <c r="E98" s="34"/>
      <c r="F98" s="34">
        <f>SUM(F99:F103)</f>
        <v>8823346.9600000009</v>
      </c>
      <c r="G98" s="34">
        <f>SUM(G99:G103)</f>
        <v>9424583.540000001</v>
      </c>
      <c r="H98" s="34">
        <f t="shared" ref="H98:L98" si="34">SUM(H99:H103)</f>
        <v>8842874.6500000004</v>
      </c>
      <c r="I98" s="34">
        <f>SUM(I99:I103)</f>
        <v>9414367.4199999999</v>
      </c>
      <c r="J98" s="39"/>
      <c r="K98" s="34">
        <f t="shared" si="34"/>
        <v>0</v>
      </c>
      <c r="L98" s="34">
        <f t="shared" si="34"/>
        <v>0</v>
      </c>
      <c r="M98" s="34">
        <f>SUM(M99:M103)</f>
        <v>36505172.57</v>
      </c>
    </row>
    <row r="99" spans="1:15" x14ac:dyDescent="0.25">
      <c r="B99" s="1" t="s">
        <v>147</v>
      </c>
      <c r="C99" s="10">
        <v>110700750.00000001</v>
      </c>
      <c r="D99" s="10">
        <v>9225062.5000000019</v>
      </c>
      <c r="E99" s="10" t="s">
        <v>148</v>
      </c>
      <c r="F99" s="31">
        <v>8815262.1500000004</v>
      </c>
      <c r="G99" s="31">
        <v>8921869.7300000004</v>
      </c>
      <c r="H99" s="31">
        <v>8754519.6500000004</v>
      </c>
      <c r="I99" s="31">
        <f>8918895.54+358650</f>
        <v>9277545.5399999991</v>
      </c>
      <c r="J99" s="10"/>
      <c r="M99" s="31">
        <f>SUM(F99:L99)</f>
        <v>35769197.07</v>
      </c>
      <c r="O99" s="29"/>
    </row>
    <row r="100" spans="1:15" hidden="1" x14ac:dyDescent="0.25">
      <c r="B100" s="41" t="s">
        <v>149</v>
      </c>
      <c r="C100" s="10">
        <v>0</v>
      </c>
      <c r="D100" s="10">
        <v>0</v>
      </c>
      <c r="E100" s="10"/>
      <c r="F100" s="10"/>
      <c r="G100" s="10"/>
      <c r="H100" s="10"/>
      <c r="I100" s="31"/>
      <c r="J100" s="10"/>
      <c r="M100" s="31">
        <f>SUM(F100:L100)</f>
        <v>0</v>
      </c>
      <c r="O100" s="29"/>
    </row>
    <row r="101" spans="1:15" hidden="1" x14ac:dyDescent="0.25">
      <c r="B101" s="1" t="s">
        <v>150</v>
      </c>
      <c r="C101" s="10">
        <v>0</v>
      </c>
      <c r="D101" s="10">
        <v>0</v>
      </c>
      <c r="E101" s="10"/>
      <c r="F101" s="10"/>
      <c r="G101" s="10"/>
      <c r="H101" s="10"/>
      <c r="I101" s="10"/>
      <c r="J101" s="10"/>
      <c r="M101" s="31">
        <f>SUM(F101:L101)</f>
        <v>0</v>
      </c>
      <c r="O101" s="29"/>
    </row>
    <row r="102" spans="1:15" x14ac:dyDescent="0.25">
      <c r="B102" s="41" t="s">
        <v>151</v>
      </c>
      <c r="C102" s="10">
        <v>1370000</v>
      </c>
      <c r="D102" s="10">
        <v>114166.66666666667</v>
      </c>
      <c r="E102" s="10" t="s">
        <v>152</v>
      </c>
      <c r="F102" s="31">
        <v>8084.81</v>
      </c>
      <c r="G102" s="31">
        <v>502713.81</v>
      </c>
      <c r="H102" s="31">
        <v>88355</v>
      </c>
      <c r="I102" s="31">
        <v>136821.88</v>
      </c>
      <c r="J102" s="10"/>
      <c r="M102" s="31">
        <f>SUM(F102:L102)</f>
        <v>735975.5</v>
      </c>
      <c r="O102" s="18"/>
    </row>
    <row r="103" spans="1:15" x14ac:dyDescent="0.25">
      <c r="B103" s="1" t="s">
        <v>153</v>
      </c>
      <c r="C103" s="10">
        <v>1410000</v>
      </c>
      <c r="D103" s="10">
        <v>117500</v>
      </c>
      <c r="E103" s="10"/>
      <c r="F103" s="10"/>
      <c r="G103" s="10"/>
      <c r="H103" s="10"/>
      <c r="I103" s="10"/>
      <c r="J103" s="10"/>
      <c r="M103" s="31">
        <f>SUM(F103:L103)</f>
        <v>0</v>
      </c>
    </row>
    <row r="104" spans="1:15" x14ac:dyDescent="0.25">
      <c r="B104" s="32" t="s">
        <v>154</v>
      </c>
      <c r="C104" s="39">
        <f>SUM(C105:C110)</f>
        <v>25600000</v>
      </c>
      <c r="D104" s="34">
        <v>2133333.3333333335</v>
      </c>
      <c r="E104" s="34"/>
      <c r="F104" s="34">
        <f>SUM(F105:F110)</f>
        <v>524838.51</v>
      </c>
      <c r="G104" s="34">
        <f>SUM(G105:G110)</f>
        <v>3225604.22</v>
      </c>
      <c r="H104" s="34">
        <f t="shared" ref="H104:L104" si="35">SUM(H105:H110)</f>
        <v>947889.37000000011</v>
      </c>
      <c r="I104" s="34">
        <f>SUM(I105:I110)</f>
        <v>934326.15</v>
      </c>
      <c r="J104" s="39"/>
      <c r="K104" s="34">
        <f t="shared" si="35"/>
        <v>0</v>
      </c>
      <c r="L104" s="34">
        <f t="shared" si="35"/>
        <v>0</v>
      </c>
      <c r="M104" s="34">
        <f>SUM(M105:M110)</f>
        <v>5632658.25</v>
      </c>
    </row>
    <row r="105" spans="1:15" x14ac:dyDescent="0.25">
      <c r="B105" s="1" t="s">
        <v>155</v>
      </c>
      <c r="C105" s="10">
        <v>6600000</v>
      </c>
      <c r="D105" s="10">
        <v>550000</v>
      </c>
      <c r="E105" s="10" t="s">
        <v>156</v>
      </c>
      <c r="F105" s="31">
        <v>109933.4</v>
      </c>
      <c r="G105" s="31">
        <v>894902.9</v>
      </c>
      <c r="H105" s="31">
        <v>345783.02</v>
      </c>
      <c r="I105" s="31">
        <f>412451.6+154779.5</f>
        <v>567231.1</v>
      </c>
      <c r="J105" s="10"/>
      <c r="K105" s="31"/>
      <c r="M105" s="31">
        <f t="shared" ref="M105:M110" si="36">SUM(F105:L105)</f>
        <v>1917850.42</v>
      </c>
      <c r="O105" s="29"/>
    </row>
    <row r="106" spans="1:15" x14ac:dyDescent="0.25">
      <c r="B106" s="1" t="s">
        <v>157</v>
      </c>
      <c r="C106" s="10">
        <v>12000000</v>
      </c>
      <c r="D106" s="10">
        <v>1000000</v>
      </c>
      <c r="E106" s="10" t="s">
        <v>158</v>
      </c>
      <c r="F106" s="31">
        <v>319995.5</v>
      </c>
      <c r="G106" s="31">
        <v>2140706.16</v>
      </c>
      <c r="H106" s="31">
        <v>550261.30000000005</v>
      </c>
      <c r="I106" s="31">
        <v>241172.99</v>
      </c>
      <c r="J106" s="10"/>
      <c r="K106" s="31"/>
      <c r="M106" s="31">
        <f t="shared" si="36"/>
        <v>3252135.95</v>
      </c>
      <c r="O106" s="29"/>
    </row>
    <row r="107" spans="1:15" hidden="1" x14ac:dyDescent="0.25">
      <c r="B107" s="1" t="s">
        <v>159</v>
      </c>
      <c r="C107" s="10">
        <v>0</v>
      </c>
      <c r="D107" s="10">
        <v>0</v>
      </c>
      <c r="E107" s="10"/>
      <c r="F107" s="10"/>
      <c r="G107" s="10"/>
      <c r="H107" s="10"/>
      <c r="I107" s="10"/>
      <c r="J107" s="10"/>
      <c r="M107" s="31">
        <f t="shared" si="36"/>
        <v>0</v>
      </c>
    </row>
    <row r="108" spans="1:15" x14ac:dyDescent="0.25">
      <c r="B108" s="1" t="s">
        <v>160</v>
      </c>
      <c r="C108" s="10">
        <v>1500000</v>
      </c>
      <c r="D108" s="10">
        <v>125000</v>
      </c>
      <c r="E108" s="10" t="s">
        <v>161</v>
      </c>
      <c r="F108" s="31">
        <v>2000</v>
      </c>
      <c r="G108" s="31">
        <v>5480</v>
      </c>
      <c r="H108" s="31"/>
      <c r="I108" s="31">
        <v>56495</v>
      </c>
      <c r="J108" s="10"/>
      <c r="M108" s="31">
        <f t="shared" si="36"/>
        <v>63975</v>
      </c>
      <c r="O108" s="29"/>
    </row>
    <row r="109" spans="1:15" x14ac:dyDescent="0.25">
      <c r="B109" s="1" t="s">
        <v>162</v>
      </c>
      <c r="C109" s="10">
        <v>4000000.0000000009</v>
      </c>
      <c r="D109" s="10">
        <v>333333.33333333343</v>
      </c>
      <c r="E109" s="10" t="s">
        <v>163</v>
      </c>
      <c r="F109" s="31">
        <v>83115.61</v>
      </c>
      <c r="G109" s="31">
        <v>110629.46</v>
      </c>
      <c r="H109" s="31">
        <v>51845.05</v>
      </c>
      <c r="I109" s="31">
        <v>17920.060000000001</v>
      </c>
      <c r="J109" s="10"/>
      <c r="M109" s="31">
        <f t="shared" si="36"/>
        <v>263510.18</v>
      </c>
      <c r="O109" s="29"/>
    </row>
    <row r="110" spans="1:15" ht="15.75" thickBot="1" x14ac:dyDescent="0.3">
      <c r="B110" s="1" t="s">
        <v>164</v>
      </c>
      <c r="C110" s="10">
        <v>1500000</v>
      </c>
      <c r="D110" s="10">
        <v>125000</v>
      </c>
      <c r="E110" s="10" t="s">
        <v>165</v>
      </c>
      <c r="F110" s="31">
        <v>9794</v>
      </c>
      <c r="G110" s="31">
        <v>73885.7</v>
      </c>
      <c r="H110" s="31"/>
      <c r="I110" s="31">
        <v>51507</v>
      </c>
      <c r="J110" s="10"/>
      <c r="M110" s="31">
        <f t="shared" si="36"/>
        <v>135186.70000000001</v>
      </c>
      <c r="N110" s="10"/>
      <c r="O110" s="29"/>
    </row>
    <row r="111" spans="1:15" ht="15.75" thickBot="1" x14ac:dyDescent="0.3">
      <c r="A111" s="20"/>
      <c r="B111" s="37" t="s">
        <v>166</v>
      </c>
      <c r="C111" s="22">
        <f>+C112+C116+C119+C121+C124+C129+C131+C134</f>
        <v>168905200</v>
      </c>
      <c r="D111" s="22">
        <v>14075433.333333332</v>
      </c>
      <c r="E111" s="22" t="s">
        <v>167</v>
      </c>
      <c r="F111" s="23">
        <f>+F112+F116+F119+F121+F124+F129+F131+F134</f>
        <v>1799778.48</v>
      </c>
      <c r="G111" s="23">
        <f>+G112+G116+G119+G121+G124+G129+G131+G134</f>
        <v>1745057.71</v>
      </c>
      <c r="H111" s="23">
        <f t="shared" ref="H111:L111" si="37">+H112+H116+H119+H121+H124+H129+H131+H134</f>
        <v>209284.2</v>
      </c>
      <c r="I111" s="23">
        <f>+I112+I116+I119+I121+I124+I129+I131+I134</f>
        <v>1498996.3</v>
      </c>
      <c r="J111" s="22"/>
      <c r="K111" s="23">
        <f t="shared" si="37"/>
        <v>0</v>
      </c>
      <c r="L111" s="23">
        <f t="shared" si="37"/>
        <v>0</v>
      </c>
      <c r="M111" s="24">
        <f>+M112+M116+M119+M121+M124+M129+M131+M134</f>
        <v>5253116.6900000004</v>
      </c>
      <c r="O111" s="29"/>
    </row>
    <row r="112" spans="1:15" x14ac:dyDescent="0.25">
      <c r="B112" s="32" t="s">
        <v>168</v>
      </c>
      <c r="C112" s="39">
        <f>SUM(C113:C115)</f>
        <v>35000000</v>
      </c>
      <c r="D112" s="34">
        <v>2916666.666666667</v>
      </c>
      <c r="E112" s="10"/>
      <c r="F112" s="34">
        <f>SUM(F113:F115)</f>
        <v>1799778.48</v>
      </c>
      <c r="G112" s="34">
        <f>SUM(G113:G115)</f>
        <v>735744.16</v>
      </c>
      <c r="H112" s="34">
        <f t="shared" ref="H112:L112" si="38">SUM(H113:H115)</f>
        <v>209284.2</v>
      </c>
      <c r="I112" s="34">
        <f t="shared" si="38"/>
        <v>1270513.6200000001</v>
      </c>
      <c r="J112" s="39"/>
      <c r="K112" s="34">
        <f t="shared" si="38"/>
        <v>0</v>
      </c>
      <c r="L112" s="34">
        <f t="shared" si="38"/>
        <v>0</v>
      </c>
      <c r="M112" s="34">
        <f>SUM(M113:M115)</f>
        <v>4015320.4600000004</v>
      </c>
    </row>
    <row r="113" spans="2:15" x14ac:dyDescent="0.25">
      <c r="B113" s="1" t="s">
        <v>169</v>
      </c>
      <c r="C113" s="10">
        <v>15000000</v>
      </c>
      <c r="D113" s="10">
        <v>1250000</v>
      </c>
      <c r="E113" s="10" t="s">
        <v>170</v>
      </c>
      <c r="F113" s="31">
        <v>324924.79999999999</v>
      </c>
      <c r="G113" s="31">
        <v>590934.56000000006</v>
      </c>
      <c r="H113" s="31"/>
      <c r="I113" s="31">
        <v>1270513.6200000001</v>
      </c>
      <c r="J113" s="10"/>
      <c r="M113" s="31">
        <f>SUM(F113:L113)</f>
        <v>2186372.9800000004</v>
      </c>
      <c r="O113" s="29"/>
    </row>
    <row r="114" spans="2:15" x14ac:dyDescent="0.25">
      <c r="B114" s="1" t="s">
        <v>171</v>
      </c>
      <c r="C114" s="44">
        <v>10000000</v>
      </c>
      <c r="D114" s="10">
        <v>833333.33333333337</v>
      </c>
      <c r="E114" s="10"/>
      <c r="F114" s="10"/>
      <c r="G114" s="31">
        <v>98766</v>
      </c>
      <c r="H114" s="31"/>
      <c r="I114" s="10"/>
      <c r="J114" s="44"/>
      <c r="M114" s="31">
        <f>SUM(F114:L114)</f>
        <v>98766</v>
      </c>
    </row>
    <row r="115" spans="2:15" x14ac:dyDescent="0.25">
      <c r="B115" s="1" t="s">
        <v>172</v>
      </c>
      <c r="C115" s="10">
        <v>10000000</v>
      </c>
      <c r="D115" s="10">
        <v>833333.33333333337</v>
      </c>
      <c r="E115" s="10" t="s">
        <v>173</v>
      </c>
      <c r="F115" s="31">
        <v>1474853.68</v>
      </c>
      <c r="G115" s="31">
        <v>46043.6</v>
      </c>
      <c r="H115" s="31">
        <v>209284.2</v>
      </c>
      <c r="I115" s="10"/>
      <c r="J115" s="10"/>
      <c r="M115" s="31">
        <f>SUM(F115:L115)</f>
        <v>1730181.48</v>
      </c>
    </row>
    <row r="116" spans="2:15" x14ac:dyDescent="0.25">
      <c r="B116" s="32" t="s">
        <v>174</v>
      </c>
      <c r="C116" s="39">
        <f>SUM(C117:C118)</f>
        <v>12955200</v>
      </c>
      <c r="D116" s="34">
        <v>1079600</v>
      </c>
      <c r="E116" s="34"/>
      <c r="F116" s="34">
        <f>SUM(F117:F118)</f>
        <v>0</v>
      </c>
      <c r="G116" s="34">
        <f>SUM(G117:G118)</f>
        <v>941817.55</v>
      </c>
      <c r="H116" s="34">
        <f t="shared" ref="H116:L116" si="39">SUM(H117:H118)</f>
        <v>0</v>
      </c>
      <c r="I116" s="34">
        <f t="shared" si="39"/>
        <v>0</v>
      </c>
      <c r="J116" s="39"/>
      <c r="K116" s="34">
        <f t="shared" si="39"/>
        <v>0</v>
      </c>
      <c r="L116" s="34">
        <f t="shared" si="39"/>
        <v>0</v>
      </c>
      <c r="M116" s="34">
        <f>SUM(M117:M118)</f>
        <v>941817.55</v>
      </c>
    </row>
    <row r="117" spans="2:15" x14ac:dyDescent="0.25">
      <c r="B117" s="46" t="s">
        <v>175</v>
      </c>
      <c r="C117" s="10">
        <v>10000000</v>
      </c>
      <c r="D117" s="10">
        <v>833333.33333333337</v>
      </c>
      <c r="E117" s="10"/>
      <c r="F117" s="10"/>
      <c r="G117" s="10"/>
      <c r="H117" s="10"/>
      <c r="I117" s="10"/>
      <c r="J117" s="10"/>
      <c r="M117" s="31">
        <f t="shared" ref="M117:M123" si="40">SUM(F117:L117)</f>
        <v>0</v>
      </c>
    </row>
    <row r="118" spans="2:15" x14ac:dyDescent="0.25">
      <c r="B118" s="1" t="s">
        <v>176</v>
      </c>
      <c r="C118" s="10">
        <v>2955200</v>
      </c>
      <c r="D118" s="10">
        <v>246266.66666666666</v>
      </c>
      <c r="E118" s="10"/>
      <c r="F118" s="10"/>
      <c r="G118" s="31">
        <v>941817.55</v>
      </c>
      <c r="H118" s="31"/>
      <c r="I118" s="10"/>
      <c r="J118" s="10"/>
      <c r="M118" s="31">
        <f t="shared" si="40"/>
        <v>941817.55</v>
      </c>
    </row>
    <row r="119" spans="2:15" x14ac:dyDescent="0.25">
      <c r="B119" s="32" t="s">
        <v>177</v>
      </c>
      <c r="C119" s="39">
        <f>+C120</f>
        <v>100000</v>
      </c>
      <c r="D119" s="34">
        <v>8333.3333333333339</v>
      </c>
      <c r="E119" s="34"/>
      <c r="F119" s="34">
        <f>SUM(E120)</f>
        <v>0</v>
      </c>
      <c r="G119" s="34">
        <f>SUM(F120)</f>
        <v>0</v>
      </c>
      <c r="H119" s="34">
        <f t="shared" ref="H119:L119" si="41">SUM(G120)</f>
        <v>0</v>
      </c>
      <c r="I119" s="34">
        <f>SUM(G120)</f>
        <v>0</v>
      </c>
      <c r="J119" s="39">
        <f>SUM(H120)</f>
        <v>0</v>
      </c>
      <c r="K119" s="34">
        <f>SUM(J120)</f>
        <v>0</v>
      </c>
      <c r="L119" s="34">
        <f t="shared" si="41"/>
        <v>0</v>
      </c>
      <c r="M119" s="31">
        <f t="shared" si="40"/>
        <v>0</v>
      </c>
    </row>
    <row r="120" spans="2:15" x14ac:dyDescent="0.25">
      <c r="B120" s="1" t="s">
        <v>178</v>
      </c>
      <c r="C120" s="10">
        <v>100000</v>
      </c>
      <c r="D120" s="10">
        <v>8333.3333333333339</v>
      </c>
      <c r="E120" s="10"/>
      <c r="F120" s="10"/>
      <c r="G120" s="10"/>
      <c r="H120" s="10"/>
      <c r="I120" s="10"/>
      <c r="J120" s="10"/>
      <c r="M120" s="31">
        <f t="shared" si="40"/>
        <v>0</v>
      </c>
    </row>
    <row r="121" spans="2:15" x14ac:dyDescent="0.25">
      <c r="B121" s="16" t="s">
        <v>179</v>
      </c>
      <c r="C121" s="39">
        <f t="shared" ref="C121" si="42">SUM(C122:C123)</f>
        <v>500000</v>
      </c>
      <c r="D121" s="34">
        <v>41666.666666666664</v>
      </c>
      <c r="E121" s="34"/>
      <c r="F121" s="34">
        <f>SUM(F122:F123)</f>
        <v>0</v>
      </c>
      <c r="G121" s="34">
        <f>SUM(G122:G123)</f>
        <v>0</v>
      </c>
      <c r="H121" s="34">
        <f t="shared" ref="H121:L121" si="43">SUM(H122:H123)</f>
        <v>0</v>
      </c>
      <c r="I121" s="34">
        <f t="shared" si="43"/>
        <v>0</v>
      </c>
      <c r="J121" s="39">
        <f t="shared" si="43"/>
        <v>0</v>
      </c>
      <c r="K121" s="34">
        <f t="shared" si="43"/>
        <v>0</v>
      </c>
      <c r="L121" s="34">
        <f t="shared" si="43"/>
        <v>0</v>
      </c>
      <c r="M121" s="31">
        <f t="shared" si="40"/>
        <v>0</v>
      </c>
    </row>
    <row r="122" spans="2:15" x14ac:dyDescent="0.25">
      <c r="B122" s="1" t="s">
        <v>180</v>
      </c>
      <c r="C122" s="10">
        <v>0</v>
      </c>
      <c r="D122" s="10">
        <v>0</v>
      </c>
      <c r="E122" s="10"/>
      <c r="F122" s="10"/>
      <c r="G122" s="10"/>
      <c r="H122" s="10"/>
      <c r="I122" s="10"/>
      <c r="J122" s="10"/>
      <c r="M122" s="31">
        <f t="shared" si="40"/>
        <v>0</v>
      </c>
    </row>
    <row r="123" spans="2:15" x14ac:dyDescent="0.25">
      <c r="B123" s="1" t="s">
        <v>181</v>
      </c>
      <c r="C123" s="10">
        <v>500000</v>
      </c>
      <c r="D123" s="10">
        <v>41666.666666666664</v>
      </c>
      <c r="E123" s="10"/>
      <c r="F123" s="10"/>
      <c r="G123" s="10"/>
      <c r="H123" s="10"/>
      <c r="I123" s="10"/>
      <c r="J123" s="10"/>
      <c r="M123" s="31">
        <f t="shared" si="40"/>
        <v>0</v>
      </c>
    </row>
    <row r="124" spans="2:15" x14ac:dyDescent="0.25">
      <c r="B124" s="16" t="s">
        <v>182</v>
      </c>
      <c r="C124" s="39">
        <f>SUM(C125:C128)</f>
        <v>18100000</v>
      </c>
      <c r="D124" s="34">
        <v>1508333.3333333333</v>
      </c>
      <c r="E124" s="34"/>
      <c r="F124" s="34">
        <f>SUM(F125:F128)</f>
        <v>0</v>
      </c>
      <c r="G124" s="34">
        <f>SUM(G125:G128)</f>
        <v>67496</v>
      </c>
      <c r="H124" s="34">
        <f t="shared" ref="H124:L124" si="44">SUM(H125:H128)</f>
        <v>0</v>
      </c>
      <c r="I124" s="34">
        <f t="shared" si="44"/>
        <v>228482.68</v>
      </c>
      <c r="J124" s="39"/>
      <c r="K124" s="34">
        <f t="shared" si="44"/>
        <v>0</v>
      </c>
      <c r="L124" s="34">
        <f t="shared" si="44"/>
        <v>0</v>
      </c>
      <c r="M124" s="34">
        <f>SUM(M125:M128)</f>
        <v>295978.68</v>
      </c>
    </row>
    <row r="125" spans="2:15" x14ac:dyDescent="0.25">
      <c r="B125" s="1" t="s">
        <v>183</v>
      </c>
      <c r="C125" s="44">
        <v>15000000</v>
      </c>
      <c r="D125" s="10">
        <v>1250000</v>
      </c>
      <c r="E125" s="10"/>
      <c r="F125" s="10"/>
      <c r="G125" s="10"/>
      <c r="H125" s="10"/>
      <c r="I125" s="10"/>
      <c r="J125" s="44"/>
      <c r="M125" s="31">
        <f>SUM(F125:L125)</f>
        <v>0</v>
      </c>
    </row>
    <row r="126" spans="2:15" x14ac:dyDescent="0.25">
      <c r="B126" s="1" t="s">
        <v>184</v>
      </c>
      <c r="C126" s="10">
        <v>500000</v>
      </c>
      <c r="D126" s="10">
        <v>41666.666666666664</v>
      </c>
      <c r="E126" s="10"/>
      <c r="F126" s="10"/>
      <c r="G126" s="10"/>
      <c r="H126" s="10"/>
      <c r="I126" s="10"/>
      <c r="J126" s="10"/>
      <c r="M126" s="31">
        <f>SUM(F126:L126)</f>
        <v>0</v>
      </c>
    </row>
    <row r="127" spans="2:15" x14ac:dyDescent="0.25">
      <c r="B127" s="1" t="s">
        <v>185</v>
      </c>
      <c r="C127" s="10">
        <v>100000</v>
      </c>
      <c r="D127" s="10">
        <v>8333.3333333333339</v>
      </c>
      <c r="E127" s="10"/>
      <c r="F127" s="10"/>
      <c r="G127" s="10"/>
      <c r="H127" s="10"/>
      <c r="I127" s="10"/>
      <c r="J127" s="10"/>
      <c r="M127" s="31">
        <f>SUM(F127:L127)</f>
        <v>0</v>
      </c>
    </row>
    <row r="128" spans="2:15" x14ac:dyDescent="0.25">
      <c r="B128" s="1" t="s">
        <v>186</v>
      </c>
      <c r="C128" s="10">
        <v>2500000</v>
      </c>
      <c r="D128" s="10">
        <v>208333.33333333334</v>
      </c>
      <c r="E128" s="10"/>
      <c r="F128" s="10"/>
      <c r="G128" s="31">
        <v>67496</v>
      </c>
      <c r="H128" s="31"/>
      <c r="I128" s="31">
        <v>228482.68</v>
      </c>
      <c r="J128" s="10"/>
      <c r="M128" s="31">
        <f>SUM(F128:L128)</f>
        <v>295978.68</v>
      </c>
      <c r="O128" s="29"/>
    </row>
    <row r="129" spans="1:13" x14ac:dyDescent="0.25">
      <c r="B129" s="16" t="s">
        <v>187</v>
      </c>
      <c r="C129" s="39">
        <f>+C130</f>
        <v>750000</v>
      </c>
      <c r="D129" s="34">
        <v>62500</v>
      </c>
      <c r="E129" s="34"/>
      <c r="F129" s="34">
        <f>SUM(F130)</f>
        <v>0</v>
      </c>
      <c r="G129" s="34">
        <f>SUM(G130)</f>
        <v>0</v>
      </c>
      <c r="H129" s="34">
        <f t="shared" ref="H129:L129" si="45">SUM(H130)</f>
        <v>0</v>
      </c>
      <c r="I129" s="34">
        <f t="shared" si="45"/>
        <v>0</v>
      </c>
      <c r="J129" s="39">
        <f t="shared" si="45"/>
        <v>0</v>
      </c>
      <c r="K129" s="34">
        <f t="shared" si="45"/>
        <v>0</v>
      </c>
      <c r="L129" s="34">
        <f t="shared" si="45"/>
        <v>0</v>
      </c>
      <c r="M129" s="34">
        <f>SUM(M130)</f>
        <v>0</v>
      </c>
    </row>
    <row r="130" spans="1:13" x14ac:dyDescent="0.25">
      <c r="B130" s="1" t="s">
        <v>188</v>
      </c>
      <c r="C130" s="10">
        <v>750000</v>
      </c>
      <c r="D130" s="10">
        <v>62500</v>
      </c>
      <c r="E130" s="10"/>
      <c r="F130" s="10"/>
      <c r="G130" s="10"/>
      <c r="H130" s="10"/>
      <c r="I130" s="10"/>
      <c r="J130" s="10"/>
      <c r="M130" s="31">
        <f>SUM(F130:L130)</f>
        <v>0</v>
      </c>
    </row>
    <row r="131" spans="1:13" x14ac:dyDescent="0.25">
      <c r="B131" s="16" t="s">
        <v>189</v>
      </c>
      <c r="C131" s="39">
        <f>SUM(C132:C133)</f>
        <v>1500000</v>
      </c>
      <c r="D131" s="34">
        <v>125000</v>
      </c>
      <c r="E131" s="34"/>
      <c r="F131" s="34">
        <f>SUM(F132:F133)</f>
        <v>0</v>
      </c>
      <c r="G131" s="34">
        <f>SUM(G132:G133)</f>
        <v>0</v>
      </c>
      <c r="H131" s="34">
        <f t="shared" ref="H131:L131" si="46">SUM(H132:H133)</f>
        <v>0</v>
      </c>
      <c r="I131" s="34">
        <f t="shared" si="46"/>
        <v>0</v>
      </c>
      <c r="J131" s="39">
        <f t="shared" si="46"/>
        <v>0</v>
      </c>
      <c r="K131" s="34">
        <f t="shared" si="46"/>
        <v>0</v>
      </c>
      <c r="L131" s="34">
        <f t="shared" si="46"/>
        <v>0</v>
      </c>
      <c r="M131" s="34">
        <f>SUM(M132:M133)</f>
        <v>0</v>
      </c>
    </row>
    <row r="132" spans="1:13" x14ac:dyDescent="0.25">
      <c r="B132" s="1" t="s">
        <v>190</v>
      </c>
      <c r="C132" s="10">
        <v>1000000</v>
      </c>
      <c r="D132" s="10">
        <v>83333.333333333328</v>
      </c>
      <c r="E132" s="10"/>
      <c r="F132" s="10"/>
      <c r="G132" s="10"/>
      <c r="H132" s="10"/>
      <c r="I132" s="10"/>
      <c r="J132" s="10"/>
      <c r="M132" s="31">
        <f>SUM(F132:L132)</f>
        <v>0</v>
      </c>
    </row>
    <row r="133" spans="1:13" x14ac:dyDescent="0.25">
      <c r="B133" s="1" t="s">
        <v>191</v>
      </c>
      <c r="C133" s="10">
        <v>500000</v>
      </c>
      <c r="D133" s="10">
        <v>41666.666666666664</v>
      </c>
      <c r="E133" s="10"/>
      <c r="F133" s="10"/>
      <c r="G133" s="10"/>
      <c r="H133" s="10"/>
      <c r="I133" s="10"/>
      <c r="J133" s="10"/>
      <c r="M133" s="31">
        <f>SUM(F133:L133)</f>
        <v>0</v>
      </c>
    </row>
    <row r="134" spans="1:13" x14ac:dyDescent="0.25">
      <c r="B134" s="16" t="s">
        <v>192</v>
      </c>
      <c r="C134" s="39">
        <f>+C135</f>
        <v>100000000</v>
      </c>
      <c r="D134" s="34">
        <v>8333333.333333333</v>
      </c>
      <c r="E134" s="34"/>
      <c r="F134" s="34">
        <f>SUM(F135)</f>
        <v>0</v>
      </c>
      <c r="G134" s="34">
        <f>SUM(G135)</f>
        <v>0</v>
      </c>
      <c r="H134" s="34">
        <f t="shared" ref="H134:L134" si="47">SUM(H135)</f>
        <v>0</v>
      </c>
      <c r="I134" s="34">
        <f t="shared" si="47"/>
        <v>0</v>
      </c>
      <c r="J134" s="39">
        <f t="shared" si="47"/>
        <v>0</v>
      </c>
      <c r="K134" s="34">
        <f t="shared" si="47"/>
        <v>0</v>
      </c>
      <c r="L134" s="34">
        <f t="shared" si="47"/>
        <v>0</v>
      </c>
      <c r="M134" s="34">
        <f>SUM(M135)</f>
        <v>0</v>
      </c>
    </row>
    <row r="135" spans="1:13" ht="15.75" thickBot="1" x14ac:dyDescent="0.3">
      <c r="B135" s="1" t="s">
        <v>193</v>
      </c>
      <c r="C135" s="44">
        <v>100000000</v>
      </c>
      <c r="D135" s="10">
        <v>8333333.333333333</v>
      </c>
      <c r="E135" s="10"/>
      <c r="F135" s="10"/>
      <c r="G135" s="10"/>
      <c r="H135" s="10"/>
      <c r="I135" s="10"/>
      <c r="J135" s="44"/>
      <c r="M135" s="31">
        <f>SUM(F135:L135)</f>
        <v>0</v>
      </c>
    </row>
    <row r="136" spans="1:13" ht="15.75" thickBot="1" x14ac:dyDescent="0.3">
      <c r="A136" s="20"/>
      <c r="B136" s="21" t="s">
        <v>194</v>
      </c>
      <c r="C136" s="23">
        <f t="shared" ref="C136" si="48">+C137+C139</f>
        <v>101300000</v>
      </c>
      <c r="D136" s="22">
        <v>8441666.666666666</v>
      </c>
      <c r="E136" s="22" t="s">
        <v>195</v>
      </c>
      <c r="F136" s="23">
        <f>+F137+F139</f>
        <v>3123695.82</v>
      </c>
      <c r="G136" s="23">
        <f>+G137+G139</f>
        <v>0</v>
      </c>
      <c r="H136" s="23">
        <f t="shared" ref="H136:L136" si="49">+H137+H139</f>
        <v>0</v>
      </c>
      <c r="I136" s="23">
        <f t="shared" si="49"/>
        <v>0</v>
      </c>
      <c r="J136" s="23">
        <f t="shared" si="49"/>
        <v>0</v>
      </c>
      <c r="K136" s="23">
        <f t="shared" si="49"/>
        <v>0</v>
      </c>
      <c r="L136" s="23">
        <f t="shared" si="49"/>
        <v>0</v>
      </c>
      <c r="M136" s="24">
        <f>+M137+M139</f>
        <v>3123695.82</v>
      </c>
    </row>
    <row r="137" spans="1:13" x14ac:dyDescent="0.25">
      <c r="B137" s="32" t="s">
        <v>196</v>
      </c>
      <c r="C137" s="34">
        <v>100000000</v>
      </c>
      <c r="D137" s="10">
        <v>8333333.333333333</v>
      </c>
      <c r="E137" s="10"/>
      <c r="F137" s="10">
        <f>+F138</f>
        <v>0</v>
      </c>
      <c r="G137" s="10"/>
      <c r="H137" s="10"/>
      <c r="I137" s="10"/>
      <c r="J137" s="34"/>
      <c r="M137" s="31">
        <f>SUM(F137:L137)</f>
        <v>0</v>
      </c>
    </row>
    <row r="138" spans="1:13" x14ac:dyDescent="0.25">
      <c r="B138" s="1" t="s">
        <v>197</v>
      </c>
      <c r="C138" s="10">
        <v>100000000</v>
      </c>
      <c r="D138" s="10">
        <v>8333333.333333333</v>
      </c>
      <c r="E138" s="10"/>
      <c r="F138" s="10"/>
      <c r="G138" s="10"/>
      <c r="H138" s="10"/>
      <c r="I138" s="10"/>
      <c r="J138" s="10"/>
      <c r="M138" s="31">
        <f>SUM(F138:L138)</f>
        <v>0</v>
      </c>
    </row>
    <row r="139" spans="1:13" x14ac:dyDescent="0.25">
      <c r="B139" s="16" t="s">
        <v>198</v>
      </c>
      <c r="C139" s="39">
        <f t="shared" ref="C139" si="50">+C140</f>
        <v>1300000</v>
      </c>
      <c r="D139" s="34">
        <v>108333.33333333333</v>
      </c>
      <c r="E139" s="34" t="s">
        <v>199</v>
      </c>
      <c r="F139" s="34">
        <f>+F140</f>
        <v>3123695.82</v>
      </c>
      <c r="G139" s="34">
        <f>+G140</f>
        <v>0</v>
      </c>
      <c r="H139" s="10"/>
      <c r="I139" s="10"/>
      <c r="J139" s="39"/>
      <c r="M139" s="34">
        <f>+M140</f>
        <v>3123695.82</v>
      </c>
    </row>
    <row r="140" spans="1:13" ht="15.75" thickBot="1" x14ac:dyDescent="0.3">
      <c r="B140" s="1" t="s">
        <v>200</v>
      </c>
      <c r="C140" s="10">
        <v>1300000</v>
      </c>
      <c r="D140" s="10">
        <v>108333.33333333333</v>
      </c>
      <c r="E140" s="10"/>
      <c r="F140" s="31">
        <v>3123695.82</v>
      </c>
      <c r="G140" s="31"/>
      <c r="H140" s="31"/>
      <c r="I140" s="10"/>
      <c r="J140" s="10"/>
      <c r="M140" s="31">
        <f>SUM(F140:L140)</f>
        <v>3123695.82</v>
      </c>
    </row>
    <row r="141" spans="1:13" ht="15.75" thickBot="1" x14ac:dyDescent="0.3">
      <c r="A141" s="47" t="s">
        <v>201</v>
      </c>
      <c r="B141" s="21"/>
      <c r="C141" s="23">
        <f>+C142+C147</f>
        <v>1018715219</v>
      </c>
      <c r="D141" s="22">
        <v>84892934.916666672</v>
      </c>
      <c r="E141" s="22"/>
      <c r="F141" s="22">
        <f>+F142+F151</f>
        <v>83566987.423333332</v>
      </c>
      <c r="G141" s="22">
        <f t="shared" ref="G141:H141" si="51">+G142+G151</f>
        <v>83638375.796333343</v>
      </c>
      <c r="H141" s="22">
        <f t="shared" si="51"/>
        <v>83773220.510000005</v>
      </c>
      <c r="I141" s="22">
        <f>+I142+I145+I147</f>
        <v>94050469.790000007</v>
      </c>
      <c r="J141" s="23"/>
      <c r="K141" s="22">
        <f t="shared" ref="K141:L141" si="52">+K142+K145+K147</f>
        <v>0</v>
      </c>
      <c r="L141" s="22">
        <f t="shared" si="52"/>
        <v>0</v>
      </c>
      <c r="M141" s="38">
        <f>+M142+M145+M147</f>
        <v>338187012.38</v>
      </c>
    </row>
    <row r="142" spans="1:13" ht="15.75" thickBot="1" x14ac:dyDescent="0.3">
      <c r="A142" s="20"/>
      <c r="B142" s="21" t="s">
        <v>17</v>
      </c>
      <c r="C142" s="23">
        <f>+C143+C145</f>
        <v>811715219</v>
      </c>
      <c r="D142" s="22">
        <v>67642934.916666672</v>
      </c>
      <c r="E142" s="22"/>
      <c r="F142" s="22">
        <f>+F143+F145</f>
        <v>67642934.920000002</v>
      </c>
      <c r="G142" s="22">
        <f t="shared" ref="G142:H142" si="53">+G143+G145</f>
        <v>67642934.920000002</v>
      </c>
      <c r="H142" s="22">
        <f t="shared" si="53"/>
        <v>67642934.920000002</v>
      </c>
      <c r="I142" s="22">
        <f t="shared" ref="H142:L143" si="54">+I143</f>
        <v>33392934.920000002</v>
      </c>
      <c r="J142" s="23"/>
      <c r="K142" s="22">
        <f t="shared" si="54"/>
        <v>0</v>
      </c>
      <c r="L142" s="22">
        <f t="shared" si="54"/>
        <v>0</v>
      </c>
      <c r="M142" s="38">
        <f>+M143</f>
        <v>133571739.68000001</v>
      </c>
    </row>
    <row r="143" spans="1:13" x14ac:dyDescent="0.25">
      <c r="B143" s="32" t="s">
        <v>19</v>
      </c>
      <c r="C143" s="33">
        <f>+C144</f>
        <v>400715219</v>
      </c>
      <c r="D143" s="39">
        <v>33392934.916666668</v>
      </c>
      <c r="E143" s="39"/>
      <c r="F143" s="39">
        <f>+F144</f>
        <v>33392934.920000002</v>
      </c>
      <c r="G143" s="39">
        <f>+G144</f>
        <v>33392934.920000002</v>
      </c>
      <c r="H143" s="39">
        <f t="shared" si="54"/>
        <v>33392934.920000002</v>
      </c>
      <c r="I143" s="39">
        <f t="shared" si="54"/>
        <v>33392934.920000002</v>
      </c>
      <c r="J143" s="33"/>
      <c r="K143" s="39">
        <f t="shared" si="54"/>
        <v>0</v>
      </c>
      <c r="L143" s="39">
        <f t="shared" si="54"/>
        <v>0</v>
      </c>
      <c r="M143" s="39">
        <f>+M144</f>
        <v>133571739.68000001</v>
      </c>
    </row>
    <row r="144" spans="1:13" x14ac:dyDescent="0.25">
      <c r="B144" s="1" t="s">
        <v>202</v>
      </c>
      <c r="C144" s="48">
        <v>400715219</v>
      </c>
      <c r="D144" s="44">
        <v>33392934.916666668</v>
      </c>
      <c r="E144" s="44"/>
      <c r="F144" s="44">
        <v>33392934.920000002</v>
      </c>
      <c r="G144" s="44">
        <v>33392934.920000002</v>
      </c>
      <c r="H144" s="44">
        <v>33392934.920000002</v>
      </c>
      <c r="I144" s="44">
        <v>33392934.920000002</v>
      </c>
      <c r="J144" s="48"/>
      <c r="K144" s="44"/>
      <c r="L144" s="44"/>
      <c r="M144" s="48">
        <f>SUM(F144:L144)</f>
        <v>133571739.68000001</v>
      </c>
    </row>
    <row r="145" spans="1:15" x14ac:dyDescent="0.25">
      <c r="B145" s="32" t="s">
        <v>47</v>
      </c>
      <c r="C145" s="33">
        <f t="shared" ref="C145" si="55">+C146</f>
        <v>411000000</v>
      </c>
      <c r="D145" s="39">
        <v>34250000</v>
      </c>
      <c r="E145" s="39"/>
      <c r="F145" s="39">
        <f>+F146</f>
        <v>34250000</v>
      </c>
      <c r="G145" s="39">
        <f>+G146</f>
        <v>34250000</v>
      </c>
      <c r="H145" s="39">
        <f t="shared" ref="H145:L145" si="56">+H146</f>
        <v>34250000</v>
      </c>
      <c r="I145" s="39">
        <f t="shared" si="56"/>
        <v>34250000</v>
      </c>
      <c r="J145" s="33"/>
      <c r="K145" s="39">
        <f t="shared" si="56"/>
        <v>0</v>
      </c>
      <c r="L145" s="39">
        <f t="shared" si="56"/>
        <v>0</v>
      </c>
      <c r="M145" s="39">
        <f>+M146</f>
        <v>137000000</v>
      </c>
    </row>
    <row r="146" spans="1:15" ht="45.75" thickBot="1" x14ac:dyDescent="0.3">
      <c r="B146" s="49" t="s">
        <v>203</v>
      </c>
      <c r="C146" s="44">
        <v>411000000</v>
      </c>
      <c r="D146" s="44">
        <v>34250000</v>
      </c>
      <c r="E146" s="44"/>
      <c r="F146" s="48">
        <v>34250000</v>
      </c>
      <c r="G146" s="48">
        <v>34250000</v>
      </c>
      <c r="H146" s="48">
        <v>34250000</v>
      </c>
      <c r="I146" s="48">
        <v>34250000</v>
      </c>
      <c r="J146" s="44"/>
      <c r="K146" s="48"/>
      <c r="L146" s="44"/>
      <c r="M146" s="48">
        <f>SUM(F146:L146)</f>
        <v>137000000</v>
      </c>
      <c r="O146" s="29"/>
    </row>
    <row r="147" spans="1:15" ht="15.75" thickBot="1" x14ac:dyDescent="0.3">
      <c r="A147" s="20"/>
      <c r="B147" s="21" t="s">
        <v>204</v>
      </c>
      <c r="C147" s="23">
        <f t="shared" ref="C147" si="57">+C148</f>
        <v>207000000</v>
      </c>
      <c r="D147" s="22">
        <v>17250000</v>
      </c>
      <c r="E147" s="4"/>
      <c r="F147" s="22">
        <f>+F148</f>
        <v>21204927.149999999</v>
      </c>
      <c r="G147" s="22">
        <f>+G148</f>
        <v>15368346.68</v>
      </c>
      <c r="H147" s="22">
        <f t="shared" ref="H147:L147" si="58">+H148</f>
        <v>4634464</v>
      </c>
      <c r="I147" s="22">
        <f t="shared" si="58"/>
        <v>26407534.870000001</v>
      </c>
      <c r="J147" s="23"/>
      <c r="K147" s="22">
        <f t="shared" si="58"/>
        <v>0</v>
      </c>
      <c r="L147" s="22">
        <f t="shared" si="58"/>
        <v>0</v>
      </c>
      <c r="M147" s="38">
        <f>+M148</f>
        <v>67615272.700000003</v>
      </c>
    </row>
    <row r="148" spans="1:15" x14ac:dyDescent="0.25">
      <c r="B148" s="32" t="s">
        <v>205</v>
      </c>
      <c r="C148" s="39">
        <f t="shared" ref="C148" si="59">SUM(C149:C150)</f>
        <v>207000000</v>
      </c>
      <c r="D148" s="34">
        <v>17250000</v>
      </c>
      <c r="E148" s="10"/>
      <c r="F148" s="34">
        <f>SUM(F149:F150)</f>
        <v>21204927.149999999</v>
      </c>
      <c r="G148" s="34">
        <f>SUM(G149:G150)</f>
        <v>15368346.68</v>
      </c>
      <c r="H148" s="34">
        <f t="shared" ref="H148:L148" si="60">SUM(H149:H150)</f>
        <v>4634464</v>
      </c>
      <c r="I148" s="34">
        <f t="shared" si="60"/>
        <v>26407534.870000001</v>
      </c>
      <c r="J148" s="39"/>
      <c r="K148" s="34">
        <f t="shared" si="60"/>
        <v>0</v>
      </c>
      <c r="L148" s="34">
        <f t="shared" si="60"/>
        <v>0</v>
      </c>
      <c r="M148" s="34">
        <f>SUM(M149:M150)</f>
        <v>67615272.700000003</v>
      </c>
    </row>
    <row r="149" spans="1:15" x14ac:dyDescent="0.25">
      <c r="B149" s="1" t="s">
        <v>206</v>
      </c>
      <c r="C149" s="10">
        <v>182000000</v>
      </c>
      <c r="D149" s="10">
        <v>15166666.666666666</v>
      </c>
      <c r="E149" s="10" t="s">
        <v>207</v>
      </c>
      <c r="F149" s="31">
        <v>18491599.949999999</v>
      </c>
      <c r="G149" s="31">
        <v>10811817.880000001</v>
      </c>
      <c r="H149" s="31">
        <v>2693000</v>
      </c>
      <c r="I149" s="31">
        <v>24795663.870000001</v>
      </c>
      <c r="J149" s="10"/>
      <c r="K149" s="31"/>
      <c r="M149" s="31">
        <f>SUM(F149:L149)</f>
        <v>56792081.700000003</v>
      </c>
      <c r="O149" s="29"/>
    </row>
    <row r="150" spans="1:15" ht="15.75" thickBot="1" x14ac:dyDescent="0.3">
      <c r="B150" s="1" t="s">
        <v>208</v>
      </c>
      <c r="C150" s="10">
        <v>25000000</v>
      </c>
      <c r="D150" s="10">
        <v>2083333.3333333333</v>
      </c>
      <c r="E150" s="10" t="s">
        <v>209</v>
      </c>
      <c r="F150" s="31">
        <v>2713327.2</v>
      </c>
      <c r="G150" s="31">
        <v>4556528.8</v>
      </c>
      <c r="H150" s="31">
        <v>1941464</v>
      </c>
      <c r="I150" s="31">
        <v>1611871</v>
      </c>
      <c r="J150" s="10"/>
      <c r="K150" s="31"/>
      <c r="M150" s="31">
        <f>SUM(F150:L150)</f>
        <v>10823191</v>
      </c>
      <c r="O150" s="29"/>
    </row>
    <row r="151" spans="1:15" ht="15.75" thickBot="1" x14ac:dyDescent="0.3">
      <c r="A151" s="47" t="s">
        <v>210</v>
      </c>
      <c r="B151" s="21"/>
      <c r="C151" s="23">
        <f>+C152+C159+C173+C177+C175</f>
        <v>192942131</v>
      </c>
      <c r="D151" s="22">
        <v>11025324.8333333</v>
      </c>
      <c r="E151" s="4"/>
      <c r="F151" s="22">
        <f>+F152+F159+F172+F175+F177</f>
        <v>15924052.503333334</v>
      </c>
      <c r="G151" s="22">
        <f>+G152+G159+G172+G175+G177</f>
        <v>15995440.876333334</v>
      </c>
      <c r="H151" s="22">
        <f>+H152+H159+H172+H175+H177</f>
        <v>16130285.590000004</v>
      </c>
      <c r="I151" s="22">
        <f>+I152+I159+I172+I175+I177</f>
        <v>15844732.083333334</v>
      </c>
      <c r="J151" s="23"/>
      <c r="K151" s="22">
        <f t="shared" ref="K151:L151" si="61">+K152+K159+K172+K175+K177</f>
        <v>0</v>
      </c>
      <c r="L151" s="22">
        <f t="shared" si="61"/>
        <v>0</v>
      </c>
      <c r="M151" s="38">
        <f>+M152+M159+M172+M175+M177</f>
        <v>63894511.053000003</v>
      </c>
    </row>
    <row r="152" spans="1:15" ht="15.75" thickBot="1" x14ac:dyDescent="0.3">
      <c r="A152" s="20"/>
      <c r="B152" s="21" t="s">
        <v>17</v>
      </c>
      <c r="C152" s="23">
        <f>+C153+C155+C157</f>
        <v>41309809</v>
      </c>
      <c r="D152" s="22">
        <v>3442484.0833333335</v>
      </c>
      <c r="E152" s="4"/>
      <c r="F152" s="22">
        <f>+F153+F155+F157</f>
        <v>3442484.0833333335</v>
      </c>
      <c r="G152" s="22">
        <f>+G153+G155+G157</f>
        <v>3442484.0833333335</v>
      </c>
      <c r="H152" s="22">
        <f>+H153+H155+H157</f>
        <v>3442484.0833333335</v>
      </c>
      <c r="I152" s="22">
        <f>+I153+I155+I157</f>
        <v>3442484.0833333335</v>
      </c>
      <c r="J152" s="23"/>
      <c r="K152" s="22">
        <f>+K153</f>
        <v>0</v>
      </c>
      <c r="L152" s="22">
        <f>+L153</f>
        <v>0</v>
      </c>
      <c r="M152" s="38">
        <f>+M153+M155+M157</f>
        <v>13769936.333333334</v>
      </c>
    </row>
    <row r="153" spans="1:15" x14ac:dyDescent="0.25">
      <c r="B153" s="32" t="s">
        <v>19</v>
      </c>
      <c r="C153" s="39">
        <f t="shared" ref="C153" si="62">+C154</f>
        <v>31506316</v>
      </c>
      <c r="D153" s="34">
        <v>2625526.3333333335</v>
      </c>
      <c r="E153" s="10"/>
      <c r="F153" s="34">
        <f>+F154</f>
        <v>2625526.3333333335</v>
      </c>
      <c r="G153" s="34">
        <f>+G154</f>
        <v>2625526.3333333335</v>
      </c>
      <c r="H153" s="34">
        <f>+H154</f>
        <v>2625526.3333333335</v>
      </c>
      <c r="I153" s="34">
        <f>+I154</f>
        <v>2625526.3333333335</v>
      </c>
      <c r="J153" s="39"/>
      <c r="K153" s="34">
        <f t="shared" ref="K153:L153" si="63">+K154</f>
        <v>0</v>
      </c>
      <c r="L153" s="34">
        <f t="shared" si="63"/>
        <v>0</v>
      </c>
      <c r="M153" s="34">
        <f>+M154</f>
        <v>10502105.333333334</v>
      </c>
    </row>
    <row r="154" spans="1:15" x14ac:dyDescent="0.25">
      <c r="B154" s="1" t="s">
        <v>211</v>
      </c>
      <c r="C154" s="10">
        <v>31506316</v>
      </c>
      <c r="D154" s="10">
        <v>2625526.3333333335</v>
      </c>
      <c r="E154" s="10"/>
      <c r="F154" s="10">
        <v>2625526.3333333335</v>
      </c>
      <c r="G154" s="10">
        <v>2625526.3333333335</v>
      </c>
      <c r="H154" s="10">
        <v>2625526.3333333335</v>
      </c>
      <c r="I154" s="10">
        <v>2625526.3333333335</v>
      </c>
      <c r="J154" s="10"/>
      <c r="M154" s="31">
        <f>SUM(F154:L154)</f>
        <v>10502105.333333334</v>
      </c>
    </row>
    <row r="155" spans="1:15" x14ac:dyDescent="0.25">
      <c r="B155" s="32" t="s">
        <v>32</v>
      </c>
      <c r="C155" s="39">
        <f t="shared" ref="C155:M155" si="64">+C156</f>
        <v>2625693</v>
      </c>
      <c r="D155" s="34">
        <f t="shared" si="64"/>
        <v>218807.75</v>
      </c>
      <c r="E155" s="34">
        <f t="shared" si="64"/>
        <v>0</v>
      </c>
      <c r="F155" s="34">
        <f t="shared" si="64"/>
        <v>218807.75</v>
      </c>
      <c r="G155" s="34">
        <f t="shared" si="64"/>
        <v>218807.75</v>
      </c>
      <c r="H155" s="34">
        <f t="shared" si="64"/>
        <v>218807.75</v>
      </c>
      <c r="I155" s="34">
        <f t="shared" si="64"/>
        <v>218807.75</v>
      </c>
      <c r="J155" s="39"/>
      <c r="K155" s="34">
        <f t="shared" si="64"/>
        <v>0</v>
      </c>
      <c r="L155" s="34">
        <f t="shared" si="64"/>
        <v>0</v>
      </c>
      <c r="M155" s="34">
        <f t="shared" si="64"/>
        <v>875231</v>
      </c>
    </row>
    <row r="156" spans="1:15" x14ac:dyDescent="0.25">
      <c r="B156" s="1" t="s">
        <v>212</v>
      </c>
      <c r="C156" s="10">
        <v>2625693</v>
      </c>
      <c r="D156" s="10">
        <v>218807.75</v>
      </c>
      <c r="E156" s="10"/>
      <c r="F156" s="10">
        <v>218807.75</v>
      </c>
      <c r="G156" s="10">
        <v>218807.75</v>
      </c>
      <c r="H156" s="10">
        <v>218807.75</v>
      </c>
      <c r="I156" s="10">
        <v>218807.75</v>
      </c>
      <c r="J156" s="10"/>
      <c r="M156" s="31">
        <f>SUM(F156:L156)</f>
        <v>875231</v>
      </c>
    </row>
    <row r="157" spans="1:15" x14ac:dyDescent="0.25">
      <c r="B157" s="32" t="s">
        <v>47</v>
      </c>
      <c r="C157" s="39">
        <f t="shared" ref="C157" si="65">+C158</f>
        <v>7177800</v>
      </c>
      <c r="D157" s="34">
        <f>+D158</f>
        <v>598150</v>
      </c>
      <c r="E157" s="34"/>
      <c r="F157" s="34">
        <f t="shared" ref="F157:M157" si="66">+F158</f>
        <v>598150</v>
      </c>
      <c r="G157" s="34">
        <f t="shared" si="66"/>
        <v>598150</v>
      </c>
      <c r="H157" s="34">
        <f t="shared" si="66"/>
        <v>598150</v>
      </c>
      <c r="I157" s="34">
        <f t="shared" si="66"/>
        <v>598150</v>
      </c>
      <c r="J157" s="39"/>
      <c r="K157" s="34">
        <f t="shared" si="66"/>
        <v>0</v>
      </c>
      <c r="L157" s="34">
        <f t="shared" si="66"/>
        <v>0</v>
      </c>
      <c r="M157" s="34">
        <f t="shared" si="66"/>
        <v>2392600</v>
      </c>
    </row>
    <row r="158" spans="1:15" ht="15.75" thickBot="1" x14ac:dyDescent="0.3">
      <c r="B158" s="1" t="s">
        <v>50</v>
      </c>
      <c r="C158" s="10">
        <v>7177800</v>
      </c>
      <c r="D158" s="10">
        <v>598150</v>
      </c>
      <c r="E158" s="10"/>
      <c r="F158" s="10">
        <v>598150</v>
      </c>
      <c r="G158" s="10">
        <v>598150</v>
      </c>
      <c r="H158" s="10">
        <v>598150</v>
      </c>
      <c r="I158" s="10">
        <v>598150</v>
      </c>
      <c r="J158" s="10"/>
      <c r="M158" s="31">
        <f>SUM(F158:L158)</f>
        <v>2392600</v>
      </c>
    </row>
    <row r="159" spans="1:15" ht="15.75" thickBot="1" x14ac:dyDescent="0.3">
      <c r="A159" s="20"/>
      <c r="B159" s="21" t="s">
        <v>204</v>
      </c>
      <c r="C159" s="23">
        <f t="shared" ref="C159" si="67">+C160+C165+C170+C168</f>
        <v>46428360</v>
      </c>
      <c r="D159" s="22">
        <v>3869030</v>
      </c>
      <c r="E159" s="22"/>
      <c r="F159" s="22">
        <f>+F160+F165+F168+F170</f>
        <v>3869030</v>
      </c>
      <c r="G159" s="22">
        <f>+G160+G165+G168+G170</f>
        <v>3869030</v>
      </c>
      <c r="H159" s="22">
        <f>+H160+H165+H168+H170</f>
        <v>3869030</v>
      </c>
      <c r="I159" s="22">
        <f>+I160+I165+I168+I170</f>
        <v>3869030</v>
      </c>
      <c r="J159" s="23"/>
      <c r="K159" s="22">
        <f t="shared" ref="K159:L159" si="68">+K160+K165+K168+K170</f>
        <v>0</v>
      </c>
      <c r="L159" s="22">
        <f t="shared" si="68"/>
        <v>0</v>
      </c>
      <c r="M159" s="38">
        <f>+M160+M165+M168+M170</f>
        <v>15476120</v>
      </c>
    </row>
    <row r="160" spans="1:15" x14ac:dyDescent="0.25">
      <c r="B160" s="32" t="s">
        <v>53</v>
      </c>
      <c r="C160" s="39">
        <f t="shared" ref="C160" si="69">SUM(C161:C164)</f>
        <v>851908</v>
      </c>
      <c r="D160" s="34">
        <f>SUM(D161:D164)</f>
        <v>70992.333333333328</v>
      </c>
      <c r="E160" s="34"/>
      <c r="F160" s="34">
        <f t="shared" ref="F160:M160" si="70">SUM(F161:F164)</f>
        <v>70992.333333333328</v>
      </c>
      <c r="G160" s="34">
        <f t="shared" si="70"/>
        <v>70992.333333333328</v>
      </c>
      <c r="H160" s="34">
        <f t="shared" si="70"/>
        <v>70992.333333333328</v>
      </c>
      <c r="I160" s="34">
        <f t="shared" si="70"/>
        <v>70992.333333333328</v>
      </c>
      <c r="J160" s="39"/>
      <c r="K160" s="34">
        <f t="shared" si="70"/>
        <v>0</v>
      </c>
      <c r="L160" s="34">
        <f t="shared" si="70"/>
        <v>0</v>
      </c>
      <c r="M160" s="34">
        <f t="shared" si="70"/>
        <v>283969.33333333331</v>
      </c>
    </row>
    <row r="161" spans="1:15" x14ac:dyDescent="0.25">
      <c r="B161" s="1" t="s">
        <v>213</v>
      </c>
      <c r="C161" s="10">
        <v>807700</v>
      </c>
      <c r="D161" s="10">
        <v>67308.333333333328</v>
      </c>
      <c r="E161" s="10"/>
      <c r="F161" s="10">
        <v>67308.333333333328</v>
      </c>
      <c r="G161" s="10">
        <v>67308.333333333328</v>
      </c>
      <c r="H161" s="10">
        <v>67308.333333333328</v>
      </c>
      <c r="I161" s="10">
        <v>67308.333333333328</v>
      </c>
      <c r="J161" s="10"/>
      <c r="M161" s="31">
        <f>SUM(F161:L161)</f>
        <v>269233.33333333331</v>
      </c>
    </row>
    <row r="162" spans="1:15" x14ac:dyDescent="0.25">
      <c r="B162" s="1" t="s">
        <v>56</v>
      </c>
      <c r="C162" s="10">
        <v>24840</v>
      </c>
      <c r="D162" s="10">
        <v>2070</v>
      </c>
      <c r="E162" s="10"/>
      <c r="F162" s="10">
        <v>2070</v>
      </c>
      <c r="G162" s="10">
        <v>2070</v>
      </c>
      <c r="H162" s="10">
        <v>2070</v>
      </c>
      <c r="I162" s="10">
        <v>2070</v>
      </c>
      <c r="J162" s="10"/>
      <c r="M162" s="31">
        <f>SUM(F162:L162)</f>
        <v>8280</v>
      </c>
    </row>
    <row r="163" spans="1:15" x14ac:dyDescent="0.25">
      <c r="B163" s="1" t="s">
        <v>60</v>
      </c>
      <c r="C163" s="10">
        <v>4368</v>
      </c>
      <c r="D163" s="10">
        <v>364</v>
      </c>
      <c r="E163" s="10"/>
      <c r="F163" s="10">
        <v>364</v>
      </c>
      <c r="G163" s="10">
        <v>364</v>
      </c>
      <c r="H163" s="10">
        <v>364</v>
      </c>
      <c r="I163" s="10">
        <v>364</v>
      </c>
      <c r="J163" s="10"/>
      <c r="M163" s="31">
        <f>SUM(F163:L163)</f>
        <v>1456</v>
      </c>
    </row>
    <row r="164" spans="1:15" x14ac:dyDescent="0.25">
      <c r="B164" s="1" t="s">
        <v>62</v>
      </c>
      <c r="C164" s="10">
        <v>15000</v>
      </c>
      <c r="D164" s="10">
        <v>1250</v>
      </c>
      <c r="E164" s="10"/>
      <c r="F164" s="10">
        <v>1250</v>
      </c>
      <c r="G164" s="10">
        <v>1250</v>
      </c>
      <c r="H164" s="10">
        <v>1250</v>
      </c>
      <c r="I164" s="10">
        <v>1250</v>
      </c>
      <c r="J164" s="10"/>
      <c r="M164" s="31">
        <f>SUM(F164:L164)</f>
        <v>5000</v>
      </c>
    </row>
    <row r="165" spans="1:15" x14ac:dyDescent="0.25">
      <c r="B165" s="32" t="s">
        <v>205</v>
      </c>
      <c r="C165" s="39">
        <f t="shared" ref="C165" si="71">SUM(C166:C167)</f>
        <v>11000000</v>
      </c>
      <c r="D165" s="34">
        <f>SUM(D166:D167)</f>
        <v>916666.66666666663</v>
      </c>
      <c r="E165" s="34"/>
      <c r="F165" s="34">
        <f t="shared" ref="F165:M165" si="72">SUM(F166:F167)</f>
        <v>916666.66666666663</v>
      </c>
      <c r="G165" s="34">
        <f t="shared" si="72"/>
        <v>916666.66666666663</v>
      </c>
      <c r="H165" s="34">
        <f t="shared" si="72"/>
        <v>916666.66666666663</v>
      </c>
      <c r="I165" s="34">
        <f t="shared" si="72"/>
        <v>916666.66666666663</v>
      </c>
      <c r="J165" s="39"/>
      <c r="K165" s="34">
        <f t="shared" si="72"/>
        <v>0</v>
      </c>
      <c r="L165" s="34">
        <f t="shared" si="72"/>
        <v>0</v>
      </c>
      <c r="M165" s="34">
        <f t="shared" si="72"/>
        <v>3666666.6666666665</v>
      </c>
    </row>
    <row r="166" spans="1:15" x14ac:dyDescent="0.25">
      <c r="B166" s="1" t="s">
        <v>206</v>
      </c>
      <c r="C166" s="10">
        <v>5500000</v>
      </c>
      <c r="D166" s="10">
        <v>458333.33333333331</v>
      </c>
      <c r="E166" s="10"/>
      <c r="F166" s="10">
        <v>458333.33333333331</v>
      </c>
      <c r="G166" s="10">
        <v>458333.33333333331</v>
      </c>
      <c r="H166" s="10">
        <v>458333.33333333331</v>
      </c>
      <c r="I166" s="10">
        <v>458333.33333333331</v>
      </c>
      <c r="J166" s="10"/>
      <c r="M166" s="31">
        <f>SUM(F166:L166)</f>
        <v>1833333.3333333333</v>
      </c>
    </row>
    <row r="167" spans="1:15" x14ac:dyDescent="0.25">
      <c r="B167" s="1" t="s">
        <v>208</v>
      </c>
      <c r="C167" s="10">
        <v>5500000</v>
      </c>
      <c r="D167" s="10">
        <v>458333.33333333331</v>
      </c>
      <c r="E167" s="10"/>
      <c r="F167" s="10">
        <v>458333.33333333331</v>
      </c>
      <c r="G167" s="10">
        <v>458333.33333333331</v>
      </c>
      <c r="H167" s="10">
        <v>458333.33333333331</v>
      </c>
      <c r="I167" s="10">
        <v>458333.33333333331</v>
      </c>
      <c r="J167" s="10"/>
      <c r="M167" s="31">
        <f>SUM(F167:L167)</f>
        <v>1833333.3333333333</v>
      </c>
    </row>
    <row r="168" spans="1:15" x14ac:dyDescent="0.25">
      <c r="B168" s="32" t="s">
        <v>74</v>
      </c>
      <c r="C168" s="39">
        <f t="shared" ref="C168" si="73">SUM(+C169)</f>
        <v>459195</v>
      </c>
      <c r="D168" s="34">
        <f>+D169</f>
        <v>38266.25</v>
      </c>
      <c r="E168" s="34"/>
      <c r="F168" s="34">
        <f t="shared" ref="F168:M168" si="74">+F169</f>
        <v>38266.25</v>
      </c>
      <c r="G168" s="34">
        <f t="shared" si="74"/>
        <v>38266.25</v>
      </c>
      <c r="H168" s="34">
        <f t="shared" si="74"/>
        <v>38266.25</v>
      </c>
      <c r="I168" s="34">
        <f t="shared" si="74"/>
        <v>38266.25</v>
      </c>
      <c r="J168" s="39"/>
      <c r="K168" s="34">
        <f t="shared" si="74"/>
        <v>0</v>
      </c>
      <c r="L168" s="34">
        <f t="shared" si="74"/>
        <v>0</v>
      </c>
      <c r="M168" s="34">
        <f t="shared" si="74"/>
        <v>153065</v>
      </c>
    </row>
    <row r="169" spans="1:15" x14ac:dyDescent="0.25">
      <c r="B169" s="1" t="s">
        <v>75</v>
      </c>
      <c r="C169" s="10">
        <v>459195</v>
      </c>
      <c r="D169" s="10">
        <v>38266.25</v>
      </c>
      <c r="E169" s="10"/>
      <c r="F169" s="10">
        <v>38266.25</v>
      </c>
      <c r="G169" s="10">
        <v>38266.25</v>
      </c>
      <c r="H169" s="10">
        <v>38266.25</v>
      </c>
      <c r="I169" s="10">
        <v>38266.25</v>
      </c>
      <c r="J169" s="10"/>
      <c r="M169" s="31">
        <f>SUM(F169:L169)</f>
        <v>153065</v>
      </c>
    </row>
    <row r="170" spans="1:15" ht="30" x14ac:dyDescent="0.25">
      <c r="B170" s="50" t="s">
        <v>100</v>
      </c>
      <c r="C170" s="33">
        <f t="shared" ref="C170" si="75">+C171</f>
        <v>34117257</v>
      </c>
      <c r="D170" s="34">
        <f>+D171</f>
        <v>2843104.75</v>
      </c>
      <c r="E170" s="34"/>
      <c r="F170" s="34">
        <f t="shared" ref="F170:M170" si="76">+F171</f>
        <v>2843104.75</v>
      </c>
      <c r="G170" s="34">
        <f t="shared" si="76"/>
        <v>2843104.75</v>
      </c>
      <c r="H170" s="34">
        <f t="shared" si="76"/>
        <v>2843104.75</v>
      </c>
      <c r="I170" s="34">
        <f t="shared" si="76"/>
        <v>2843104.75</v>
      </c>
      <c r="J170" s="33"/>
      <c r="K170" s="34">
        <f t="shared" si="76"/>
        <v>0</v>
      </c>
      <c r="L170" s="34">
        <f t="shared" si="76"/>
        <v>0</v>
      </c>
      <c r="M170" s="34">
        <f t="shared" si="76"/>
        <v>11372419</v>
      </c>
    </row>
    <row r="171" spans="1:15" ht="15.75" thickBot="1" x14ac:dyDescent="0.3">
      <c r="B171" s="1" t="s">
        <v>105</v>
      </c>
      <c r="C171" s="10">
        <f>30962655+3434466-279864</f>
        <v>34117257</v>
      </c>
      <c r="D171" s="10">
        <v>2843104.75</v>
      </c>
      <c r="E171" s="10"/>
      <c r="F171" s="10">
        <v>2843104.75</v>
      </c>
      <c r="G171" s="10">
        <v>2843104.75</v>
      </c>
      <c r="H171" s="10">
        <v>2843104.75</v>
      </c>
      <c r="I171" s="10">
        <v>2843104.75</v>
      </c>
      <c r="J171" s="10"/>
      <c r="M171" s="31">
        <f>SUM(F171:L171)</f>
        <v>11372419</v>
      </c>
    </row>
    <row r="172" spans="1:15" ht="15.75" thickBot="1" x14ac:dyDescent="0.3">
      <c r="A172" s="20"/>
      <c r="B172" s="21" t="s">
        <v>214</v>
      </c>
      <c r="C172" s="22">
        <f>+C173</f>
        <v>2844000</v>
      </c>
      <c r="D172" s="22">
        <v>237000</v>
      </c>
      <c r="E172" s="22"/>
      <c r="F172" s="22">
        <f t="shared" ref="F172:L173" si="77">+F173</f>
        <v>237000</v>
      </c>
      <c r="G172" s="22">
        <f t="shared" si="77"/>
        <v>237000</v>
      </c>
      <c r="H172" s="22">
        <f t="shared" si="77"/>
        <v>237000</v>
      </c>
      <c r="I172" s="22">
        <f t="shared" si="77"/>
        <v>237000</v>
      </c>
      <c r="J172" s="22"/>
      <c r="K172" s="22">
        <f t="shared" si="77"/>
        <v>0</v>
      </c>
      <c r="L172" s="22">
        <f t="shared" si="77"/>
        <v>0</v>
      </c>
      <c r="M172" s="38">
        <f>+M173</f>
        <v>948000</v>
      </c>
    </row>
    <row r="173" spans="1:15" x14ac:dyDescent="0.25">
      <c r="B173" s="32" t="s">
        <v>146</v>
      </c>
      <c r="C173" s="33">
        <f t="shared" ref="C173" si="78">+C174</f>
        <v>2844000</v>
      </c>
      <c r="D173" s="34">
        <v>237000</v>
      </c>
      <c r="E173" s="34"/>
      <c r="F173" s="34">
        <f t="shared" si="77"/>
        <v>237000</v>
      </c>
      <c r="G173" s="34">
        <f t="shared" si="77"/>
        <v>237000</v>
      </c>
      <c r="H173" s="34">
        <f t="shared" si="77"/>
        <v>237000</v>
      </c>
      <c r="I173" s="34">
        <f t="shared" si="77"/>
        <v>237000</v>
      </c>
      <c r="J173" s="33"/>
      <c r="K173" s="34">
        <f t="shared" si="77"/>
        <v>0</v>
      </c>
      <c r="L173" s="34">
        <f t="shared" si="77"/>
        <v>0</v>
      </c>
      <c r="M173" s="34">
        <f>+M174</f>
        <v>948000</v>
      </c>
    </row>
    <row r="174" spans="1:15" x14ac:dyDescent="0.25">
      <c r="B174" s="1" t="s">
        <v>147</v>
      </c>
      <c r="C174" s="39">
        <v>2844000</v>
      </c>
      <c r="D174" s="10">
        <v>237000</v>
      </c>
      <c r="E174" s="10"/>
      <c r="F174" s="10">
        <v>237000</v>
      </c>
      <c r="G174" s="10">
        <v>237000</v>
      </c>
      <c r="H174" s="10">
        <v>237000</v>
      </c>
      <c r="I174" s="10">
        <v>237000</v>
      </c>
      <c r="J174" s="39"/>
      <c r="M174" s="31">
        <f>SUM(F174:L174)</f>
        <v>948000</v>
      </c>
      <c r="O174" s="18"/>
    </row>
    <row r="175" spans="1:15" x14ac:dyDescent="0.25">
      <c r="A175" s="26"/>
      <c r="B175" s="51" t="s">
        <v>215</v>
      </c>
      <c r="C175" s="27">
        <f>+C176</f>
        <v>100749814</v>
      </c>
      <c r="D175" s="27">
        <v>3342631.75</v>
      </c>
      <c r="E175" s="27"/>
      <c r="F175" s="27">
        <f>+F176</f>
        <v>8241359.4199999999</v>
      </c>
      <c r="G175" s="27">
        <f>+G176</f>
        <v>8312747.7929999996</v>
      </c>
      <c r="H175" s="27">
        <f t="shared" ref="H175:L175" si="79">+H176</f>
        <v>8581771.5066666696</v>
      </c>
      <c r="I175" s="27">
        <f>+I176</f>
        <v>8162039</v>
      </c>
      <c r="J175" s="27"/>
      <c r="K175" s="27">
        <f t="shared" si="79"/>
        <v>0</v>
      </c>
      <c r="L175" s="27">
        <f t="shared" si="79"/>
        <v>0</v>
      </c>
      <c r="M175" s="27">
        <f>+M176</f>
        <v>33297917.719666667</v>
      </c>
    </row>
    <row r="176" spans="1:15" ht="30.75" thickBot="1" x14ac:dyDescent="0.3">
      <c r="B176" s="52" t="s">
        <v>216</v>
      </c>
      <c r="C176" s="53">
        <v>100749814</v>
      </c>
      <c r="D176" s="10">
        <v>3342631.75</v>
      </c>
      <c r="E176" s="10" t="s">
        <v>217</v>
      </c>
      <c r="F176" s="31">
        <f>8612538.42-371179</f>
        <v>8241359.4199999999</v>
      </c>
      <c r="G176" s="31">
        <f>7445693.083+867054.71</f>
        <v>8312747.7929999996</v>
      </c>
      <c r="H176" s="31">
        <f>8557619.00666667+24152.5</f>
        <v>8581771.5066666696</v>
      </c>
      <c r="I176" s="31">
        <f>8138314+23725</f>
        <v>8162039</v>
      </c>
      <c r="J176" s="53"/>
      <c r="M176" s="31">
        <f>SUM(F176:L176)</f>
        <v>33297917.719666667</v>
      </c>
      <c r="N176" s="18"/>
      <c r="O176" s="29"/>
    </row>
    <row r="177" spans="1:16" ht="15.75" thickBot="1" x14ac:dyDescent="0.3">
      <c r="A177" s="20"/>
      <c r="B177" s="21" t="s">
        <v>218</v>
      </c>
      <c r="C177" s="22">
        <f t="shared" ref="C177:C178" si="80">+C178</f>
        <v>1610148</v>
      </c>
      <c r="D177" s="22">
        <v>134179</v>
      </c>
      <c r="E177" s="22"/>
      <c r="F177" s="22">
        <f>+F178</f>
        <v>134179</v>
      </c>
      <c r="G177" s="22">
        <f>+G178</f>
        <v>134179</v>
      </c>
      <c r="H177" s="22">
        <f t="shared" ref="H177:L178" si="81">+H178</f>
        <v>0</v>
      </c>
      <c r="I177" s="22">
        <f t="shared" si="81"/>
        <v>134179</v>
      </c>
      <c r="J177" s="22"/>
      <c r="K177" s="22">
        <f t="shared" si="81"/>
        <v>0</v>
      </c>
      <c r="L177" s="22">
        <f t="shared" si="81"/>
        <v>0</v>
      </c>
      <c r="M177" s="38">
        <f>+M178</f>
        <v>402537</v>
      </c>
      <c r="N177" s="18"/>
    </row>
    <row r="178" spans="1:16" x14ac:dyDescent="0.25">
      <c r="B178" s="32" t="s">
        <v>168</v>
      </c>
      <c r="C178" s="39">
        <f t="shared" si="80"/>
        <v>1610148</v>
      </c>
      <c r="D178" s="34">
        <v>134179</v>
      </c>
      <c r="E178" s="34"/>
      <c r="F178" s="34">
        <f>+F179</f>
        <v>134179</v>
      </c>
      <c r="G178" s="34">
        <f>+G179</f>
        <v>134179</v>
      </c>
      <c r="H178" s="34">
        <f t="shared" si="81"/>
        <v>0</v>
      </c>
      <c r="I178" s="39">
        <f t="shared" si="81"/>
        <v>134179</v>
      </c>
      <c r="J178" s="39"/>
      <c r="K178" s="34">
        <f t="shared" si="81"/>
        <v>0</v>
      </c>
      <c r="L178" s="34">
        <f t="shared" si="81"/>
        <v>0</v>
      </c>
      <c r="M178" s="34">
        <f>+M179</f>
        <v>402537</v>
      </c>
      <c r="N178" s="18"/>
      <c r="O178" s="18"/>
    </row>
    <row r="179" spans="1:16" ht="15.75" thickBot="1" x14ac:dyDescent="0.3">
      <c r="B179" s="1" t="s">
        <v>169</v>
      </c>
      <c r="C179" s="10">
        <v>1610148</v>
      </c>
      <c r="D179" s="10">
        <v>134179</v>
      </c>
      <c r="E179" s="10">
        <v>134179</v>
      </c>
      <c r="F179" s="10">
        <v>134179</v>
      </c>
      <c r="G179" s="10">
        <v>134179</v>
      </c>
      <c r="H179" s="10"/>
      <c r="I179" s="10">
        <v>134179</v>
      </c>
      <c r="J179" s="10"/>
      <c r="M179" s="31">
        <f>SUM(F179:L179)</f>
        <v>402537</v>
      </c>
    </row>
    <row r="180" spans="1:16" ht="15.75" thickBot="1" x14ac:dyDescent="0.3">
      <c r="A180" s="47" t="s">
        <v>219</v>
      </c>
      <c r="B180" s="4"/>
      <c r="C180" s="22">
        <f t="shared" ref="C180:C181" si="82">+C181</f>
        <v>630702835</v>
      </c>
      <c r="D180" s="22">
        <v>57611723.666666664</v>
      </c>
      <c r="E180" s="22"/>
      <c r="F180" s="22">
        <f>+F181</f>
        <v>34532940</v>
      </c>
      <c r="G180" s="22">
        <f>+G181</f>
        <v>43997420.980000004</v>
      </c>
      <c r="H180" s="22">
        <f t="shared" ref="H180:L181" si="83">+H181</f>
        <v>38335465</v>
      </c>
      <c r="I180" s="22">
        <f t="shared" si="83"/>
        <v>53872981.990000002</v>
      </c>
      <c r="J180" s="22"/>
      <c r="K180" s="22">
        <f t="shared" si="83"/>
        <v>0</v>
      </c>
      <c r="L180" s="22">
        <f t="shared" si="83"/>
        <v>0</v>
      </c>
      <c r="M180" s="38">
        <f>+M181</f>
        <v>170738807.97</v>
      </c>
    </row>
    <row r="181" spans="1:16" ht="15.75" thickBot="1" x14ac:dyDescent="0.3">
      <c r="A181" s="20"/>
      <c r="B181" s="54" t="s">
        <v>215</v>
      </c>
      <c r="C181" s="23">
        <f t="shared" si="82"/>
        <v>630702835</v>
      </c>
      <c r="D181" s="22">
        <v>57611723.666666664</v>
      </c>
      <c r="E181" s="22" t="s">
        <v>220</v>
      </c>
      <c r="F181" s="23">
        <f>+F182</f>
        <v>34532940</v>
      </c>
      <c r="G181" s="23">
        <f>+G182</f>
        <v>43997420.980000004</v>
      </c>
      <c r="H181" s="23">
        <f t="shared" si="83"/>
        <v>38335465</v>
      </c>
      <c r="I181" s="23">
        <f>+I182</f>
        <v>53872981.990000002</v>
      </c>
      <c r="J181" s="23"/>
      <c r="K181" s="23">
        <f t="shared" si="83"/>
        <v>0</v>
      </c>
      <c r="L181" s="23">
        <f t="shared" si="83"/>
        <v>0</v>
      </c>
      <c r="M181" s="24">
        <f>+M182</f>
        <v>170738807.97</v>
      </c>
      <c r="N181" s="18"/>
    </row>
    <row r="182" spans="1:16" x14ac:dyDescent="0.25">
      <c r="B182" s="32" t="s">
        <v>221</v>
      </c>
      <c r="C182" s="34">
        <f>SUM(C183:C188)</f>
        <v>630702835</v>
      </c>
      <c r="D182" s="34">
        <v>57611723.666666664</v>
      </c>
      <c r="E182" s="34"/>
      <c r="F182" s="34">
        <f>SUM(F183:F189)</f>
        <v>34532940</v>
      </c>
      <c r="G182" s="35">
        <f>+G184+G185+G186+G189+G190</f>
        <v>43997420.980000004</v>
      </c>
      <c r="H182" s="35">
        <f>+H183+H184+H185+H186+H188+H189+H197+H187</f>
        <v>38335465</v>
      </c>
      <c r="I182" s="35">
        <f>SUM(I183:I189)</f>
        <v>53872981.990000002</v>
      </c>
      <c r="J182" s="34"/>
      <c r="K182" s="35">
        <f>+K183+K184+K185+K186+K188+K189+K197</f>
        <v>0</v>
      </c>
      <c r="L182" s="35">
        <f>+L183+L184+L185+L186+L188+L189+L197</f>
        <v>0</v>
      </c>
      <c r="M182" s="35">
        <f>+M183+M184+M185+M186+M187+M189+M190</f>
        <v>170738807.97</v>
      </c>
      <c r="O182" s="29"/>
      <c r="P182" s="30"/>
    </row>
    <row r="183" spans="1:16" x14ac:dyDescent="0.25">
      <c r="B183" s="1" t="s">
        <v>222</v>
      </c>
      <c r="C183" s="10">
        <v>37500000</v>
      </c>
      <c r="D183" s="10">
        <v>3125000</v>
      </c>
      <c r="E183" s="10"/>
      <c r="F183" s="10">
        <v>0</v>
      </c>
      <c r="G183" s="10">
        <v>0</v>
      </c>
      <c r="H183" s="31">
        <v>480000</v>
      </c>
      <c r="I183" s="31">
        <v>7427581.9500000002</v>
      </c>
      <c r="J183" s="10"/>
      <c r="M183" s="31">
        <f>SUM(F183:L183)</f>
        <v>7907581.9500000002</v>
      </c>
      <c r="N183" s="18"/>
      <c r="O183" s="29"/>
      <c r="P183" s="30"/>
    </row>
    <row r="184" spans="1:16" x14ac:dyDescent="0.25">
      <c r="B184" s="1" t="s">
        <v>223</v>
      </c>
      <c r="C184" s="10">
        <v>447550000</v>
      </c>
      <c r="D184" s="10">
        <v>37295833.333333336</v>
      </c>
      <c r="E184" s="10" t="s">
        <v>224</v>
      </c>
      <c r="F184" s="31">
        <v>30310500</v>
      </c>
      <c r="G184" s="31">
        <v>30354500</v>
      </c>
      <c r="H184" s="31">
        <v>30735000</v>
      </c>
      <c r="I184" s="31">
        <v>30706500</v>
      </c>
      <c r="J184" s="10"/>
      <c r="M184" s="31">
        <f>SUM(F184:L184)</f>
        <v>122106500</v>
      </c>
      <c r="O184" s="29"/>
    </row>
    <row r="185" spans="1:16" x14ac:dyDescent="0.25">
      <c r="B185" s="1" t="s">
        <v>225</v>
      </c>
      <c r="C185" s="10">
        <v>73740570</v>
      </c>
      <c r="D185" s="10">
        <v>6145047.5</v>
      </c>
      <c r="E185" s="10" t="s">
        <v>226</v>
      </c>
      <c r="F185" s="31">
        <v>602440</v>
      </c>
      <c r="G185" s="31">
        <v>2087335.98</v>
      </c>
      <c r="H185" s="31">
        <v>3079525</v>
      </c>
      <c r="I185" s="31">
        <v>1994760.04</v>
      </c>
      <c r="J185" s="10"/>
      <c r="M185" s="31">
        <f>SUM(F185:L185)</f>
        <v>7764061.0200000005</v>
      </c>
      <c r="O185" s="29"/>
    </row>
    <row r="186" spans="1:16" x14ac:dyDescent="0.25">
      <c r="B186" s="1" t="s">
        <v>227</v>
      </c>
      <c r="C186" s="10">
        <v>26800490</v>
      </c>
      <c r="D186" s="10">
        <v>2233374.1666666665</v>
      </c>
      <c r="E186" s="10" t="s">
        <v>228</v>
      </c>
      <c r="F186" s="31">
        <v>2293000</v>
      </c>
      <c r="G186" s="31">
        <v>2366960</v>
      </c>
      <c r="H186" s="31">
        <v>2370500</v>
      </c>
      <c r="I186" s="31">
        <v>2360500</v>
      </c>
      <c r="J186" s="10"/>
      <c r="M186" s="31">
        <f>SUM(F186:L186)</f>
        <v>9390960</v>
      </c>
      <c r="O186" s="29"/>
    </row>
    <row r="187" spans="1:16" x14ac:dyDescent="0.25">
      <c r="B187" s="1" t="s">
        <v>229</v>
      </c>
      <c r="C187" s="44">
        <v>5000000</v>
      </c>
      <c r="D187" s="10">
        <v>416666.66666666669</v>
      </c>
      <c r="E187" s="10"/>
      <c r="F187" s="10"/>
      <c r="G187" s="10">
        <v>0</v>
      </c>
      <c r="H187" s="10">
        <v>45440</v>
      </c>
      <c r="I187" s="31">
        <v>9674640</v>
      </c>
      <c r="J187" s="44">
        <v>0</v>
      </c>
      <c r="M187" s="31">
        <f>SUM(F187:L187)</f>
        <v>9720080</v>
      </c>
      <c r="O187" s="29"/>
    </row>
    <row r="188" spans="1:16" s="16" customFormat="1" ht="28.5" hidden="1" customHeight="1" x14ac:dyDescent="0.25">
      <c r="B188" s="55" t="s">
        <v>230</v>
      </c>
      <c r="C188" s="17">
        <f>+C189+C190</f>
        <v>40111775</v>
      </c>
      <c r="D188" s="34">
        <v>8395802</v>
      </c>
      <c r="E188" s="34" t="s">
        <v>231</v>
      </c>
      <c r="F188" s="17">
        <f t="shared" ref="F188:M188" si="84">+F189+F190</f>
        <v>1327000</v>
      </c>
      <c r="G188" s="17">
        <f t="shared" si="84"/>
        <v>9188625</v>
      </c>
      <c r="H188" s="17">
        <f t="shared" si="84"/>
        <v>1625000</v>
      </c>
      <c r="I188" s="17">
        <f t="shared" si="84"/>
        <v>1709000</v>
      </c>
      <c r="J188" s="17">
        <f>+'[1]REVISIÓN MAYO 2025'!$C$153</f>
        <v>-174260</v>
      </c>
      <c r="K188" s="17">
        <f t="shared" si="84"/>
        <v>0</v>
      </c>
      <c r="L188" s="17">
        <f t="shared" si="84"/>
        <v>0</v>
      </c>
      <c r="M188" s="17">
        <f t="shared" si="84"/>
        <v>13849625</v>
      </c>
      <c r="O188" s="56"/>
    </row>
    <row r="189" spans="1:16" ht="15" customHeight="1" x14ac:dyDescent="0.25">
      <c r="B189" s="52" t="s">
        <v>232</v>
      </c>
      <c r="C189" s="10">
        <v>25111775</v>
      </c>
      <c r="E189" s="10"/>
      <c r="F189" s="10"/>
      <c r="G189" s="10">
        <v>7191825</v>
      </c>
      <c r="H189" s="31"/>
      <c r="I189" s="10"/>
      <c r="J189" s="10"/>
      <c r="M189" s="31">
        <f>SUM(F189:L189)</f>
        <v>7191825</v>
      </c>
    </row>
    <row r="190" spans="1:16" ht="15" customHeight="1" thickBot="1" x14ac:dyDescent="0.3">
      <c r="B190" s="52" t="s">
        <v>233</v>
      </c>
      <c r="C190" s="48">
        <v>15000000</v>
      </c>
      <c r="E190" s="10"/>
      <c r="F190" s="31">
        <v>1327000</v>
      </c>
      <c r="G190" s="31">
        <v>1996800</v>
      </c>
      <c r="H190" s="31">
        <v>1625000</v>
      </c>
      <c r="I190" s="31">
        <v>1709000</v>
      </c>
      <c r="J190" s="48"/>
      <c r="M190" s="31">
        <f>SUM(F190:L190)</f>
        <v>6657800</v>
      </c>
    </row>
    <row r="191" spans="1:16" ht="14.25" hidden="1" customHeight="1" thickBot="1" x14ac:dyDescent="0.3">
      <c r="A191" s="57"/>
      <c r="B191" s="58" t="s">
        <v>234</v>
      </c>
      <c r="C191" s="59"/>
      <c r="E191" s="10"/>
      <c r="F191" s="10"/>
      <c r="G191" s="31"/>
      <c r="H191" s="31"/>
      <c r="I191" s="10"/>
      <c r="J191" s="59"/>
      <c r="M191" s="31">
        <f>SUM(F191:L191)</f>
        <v>0</v>
      </c>
    </row>
    <row r="192" spans="1:16" ht="15" hidden="1" customHeight="1" thickBot="1" x14ac:dyDescent="0.3">
      <c r="B192" s="52" t="s">
        <v>235</v>
      </c>
      <c r="E192" s="10"/>
      <c r="F192" s="10"/>
      <c r="G192" s="10"/>
      <c r="H192" s="10"/>
      <c r="I192" s="10"/>
      <c r="J192" s="60"/>
      <c r="M192" s="10"/>
    </row>
    <row r="193" spans="1:15" ht="13.5" hidden="1" customHeight="1" thickBot="1" x14ac:dyDescent="0.3">
      <c r="B193" s="61" t="s">
        <v>236</v>
      </c>
      <c r="C193" s="62"/>
      <c r="E193" s="10"/>
      <c r="F193" s="10"/>
      <c r="G193" s="10"/>
      <c r="H193" s="10"/>
      <c r="I193" s="10"/>
      <c r="J193" s="62"/>
      <c r="M193" s="10"/>
    </row>
    <row r="194" spans="1:15" ht="16.5" hidden="1" customHeight="1" thickBot="1" x14ac:dyDescent="0.3">
      <c r="B194" s="63" t="s">
        <v>237</v>
      </c>
      <c r="C194" s="62"/>
      <c r="E194" s="10"/>
      <c r="F194" s="10"/>
      <c r="G194" s="10"/>
      <c r="H194" s="10"/>
      <c r="I194" s="10"/>
      <c r="J194" s="62"/>
      <c r="M194" s="10"/>
    </row>
    <row r="195" spans="1:15" ht="18" hidden="1" customHeight="1" thickBot="1" x14ac:dyDescent="0.3">
      <c r="B195" s="52" t="s">
        <v>238</v>
      </c>
      <c r="C195" s="62"/>
      <c r="E195" s="10"/>
      <c r="F195" s="10"/>
      <c r="G195" s="10"/>
      <c r="H195" s="10"/>
      <c r="I195" s="10"/>
      <c r="J195" s="62"/>
      <c r="M195" s="10"/>
    </row>
    <row r="196" spans="1:15" ht="15" hidden="1" customHeight="1" thickBot="1" x14ac:dyDescent="0.3">
      <c r="A196" s="1" t="s">
        <v>239</v>
      </c>
      <c r="C196" s="62"/>
      <c r="E196" s="10"/>
      <c r="F196" s="10"/>
      <c r="G196" s="10"/>
      <c r="H196" s="10"/>
      <c r="I196" s="10"/>
      <c r="J196" s="62"/>
      <c r="M196" s="10"/>
    </row>
    <row r="197" spans="1:15" ht="12.75" hidden="1" customHeight="1" thickBot="1" x14ac:dyDescent="0.3">
      <c r="B197" s="52">
        <v>2492</v>
      </c>
      <c r="C197" s="62"/>
      <c r="E197" s="10"/>
      <c r="F197" s="10"/>
      <c r="G197" s="10"/>
      <c r="H197" s="31"/>
      <c r="I197" s="10"/>
      <c r="J197" s="62"/>
      <c r="M197" s="10"/>
    </row>
    <row r="198" spans="1:15" ht="15.75" hidden="1" thickBot="1" x14ac:dyDescent="0.3">
      <c r="B198" s="52" t="s">
        <v>240</v>
      </c>
      <c r="C198" s="62"/>
      <c r="E198" s="10"/>
      <c r="F198" s="10"/>
      <c r="G198" s="10"/>
      <c r="H198" s="31"/>
      <c r="I198" s="10"/>
      <c r="J198" s="62"/>
      <c r="M198" s="31">
        <f>SUM(F198:L198)</f>
        <v>0</v>
      </c>
    </row>
    <row r="199" spans="1:15" ht="18.75" customHeight="1" thickBot="1" x14ac:dyDescent="0.3">
      <c r="A199" s="64"/>
      <c r="B199" s="65" t="s">
        <v>241</v>
      </c>
      <c r="C199" s="66">
        <v>0</v>
      </c>
      <c r="D199" s="67"/>
      <c r="E199" s="67"/>
      <c r="F199" s="67">
        <v>150000000</v>
      </c>
      <c r="G199" s="68">
        <v>150000000</v>
      </c>
      <c r="H199" s="68"/>
      <c r="I199" s="67"/>
      <c r="J199" s="67"/>
      <c r="K199" s="67"/>
      <c r="L199" s="67"/>
      <c r="M199" s="69">
        <f>SUM(F199:L199)</f>
        <v>300000000</v>
      </c>
      <c r="O199" s="29"/>
    </row>
    <row r="200" spans="1:15" ht="15.75" thickBot="1" x14ac:dyDescent="0.3">
      <c r="A200" s="20"/>
      <c r="B200" s="37" t="s">
        <v>242</v>
      </c>
      <c r="C200" s="70">
        <f>+C201</f>
        <v>5896375178</v>
      </c>
      <c r="D200" s="22">
        <v>491364566.16000003</v>
      </c>
      <c r="E200" s="37" t="s">
        <v>243</v>
      </c>
      <c r="F200" s="70">
        <f>+F151+F9+F199</f>
        <v>629033683.96333337</v>
      </c>
      <c r="G200" s="70">
        <f>+G151+G9+G199+G147</f>
        <v>504425527.77633333</v>
      </c>
      <c r="H200" s="70">
        <f>+H151+H9+H199</f>
        <v>373847435.94999993</v>
      </c>
      <c r="I200" s="70">
        <f>+I151+I9+I199+I141-I147</f>
        <v>653214693.30333328</v>
      </c>
      <c r="J200" s="70">
        <f>+J151+J9+J199+J141</f>
        <v>0</v>
      </c>
      <c r="K200" s="22">
        <f>+K151+K141+K9+K199</f>
        <v>0</v>
      </c>
      <c r="L200" s="22">
        <f>+L151+L141+L9+L199</f>
        <v>0</v>
      </c>
      <c r="M200" s="71">
        <f>+M7</f>
        <v>2160521340.993</v>
      </c>
    </row>
    <row r="201" spans="1:15" hidden="1" x14ac:dyDescent="0.25">
      <c r="C201" s="72">
        <f>+C151+C141+C9+C180</f>
        <v>5896375178</v>
      </c>
      <c r="F201" s="18">
        <v>629033683.96000004</v>
      </c>
      <c r="G201" s="10">
        <v>504377691.31999999</v>
      </c>
      <c r="H201" s="18">
        <v>367763148.55000001</v>
      </c>
      <c r="I201" s="29">
        <v>646759179.84000003</v>
      </c>
      <c r="J201" s="29">
        <v>646759179.84000003</v>
      </c>
    </row>
    <row r="202" spans="1:15" x14ac:dyDescent="0.25">
      <c r="C202" s="73"/>
      <c r="F202" s="72"/>
      <c r="G202" s="34"/>
      <c r="H202" s="72"/>
      <c r="I202" s="34"/>
      <c r="J202" s="34"/>
      <c r="K202" s="34"/>
      <c r="L202" s="34"/>
      <c r="M202" s="10"/>
    </row>
    <row r="203" spans="1:15" x14ac:dyDescent="0.25">
      <c r="C203" s="73"/>
      <c r="F203" s="72"/>
      <c r="G203" s="34"/>
      <c r="H203" s="72"/>
      <c r="I203" s="34"/>
      <c r="J203" s="34"/>
      <c r="K203" s="34"/>
      <c r="L203" s="34"/>
      <c r="M203" s="10"/>
    </row>
    <row r="204" spans="1:15" x14ac:dyDescent="0.25">
      <c r="C204" s="73"/>
      <c r="F204" s="72"/>
      <c r="G204" s="34"/>
      <c r="H204" s="72"/>
      <c r="I204" s="34"/>
      <c r="J204" s="34"/>
      <c r="K204" s="34"/>
      <c r="L204" s="34"/>
      <c r="M204" s="10"/>
    </row>
    <row r="205" spans="1:15" x14ac:dyDescent="0.25">
      <c r="C205" s="73"/>
      <c r="F205" s="72"/>
      <c r="G205" s="34"/>
      <c r="H205" s="72"/>
      <c r="I205" s="34"/>
      <c r="J205" s="34"/>
      <c r="K205" s="34"/>
      <c r="L205" s="34"/>
      <c r="M205" s="10"/>
    </row>
    <row r="206" spans="1:15" x14ac:dyDescent="0.25">
      <c r="C206" s="73"/>
      <c r="D206" s="34"/>
      <c r="E206" s="16"/>
      <c r="F206" s="18"/>
      <c r="G206" s="10"/>
      <c r="H206" s="74"/>
      <c r="M206" s="34"/>
    </row>
    <row r="207" spans="1:15" x14ac:dyDescent="0.25">
      <c r="B207" s="75" t="s">
        <v>244</v>
      </c>
      <c r="C207" s="73"/>
      <c r="F207" s="75" t="s">
        <v>245</v>
      </c>
      <c r="G207" s="18"/>
      <c r="I207" s="76" t="s">
        <v>246</v>
      </c>
      <c r="J207" s="76" t="s">
        <v>246</v>
      </c>
      <c r="M207" s="18"/>
      <c r="O207" s="29"/>
    </row>
    <row r="208" spans="1:15" x14ac:dyDescent="0.25">
      <c r="B208" s="77" t="s">
        <v>247</v>
      </c>
      <c r="C208" s="44"/>
      <c r="F208" s="77" t="s">
        <v>248</v>
      </c>
      <c r="H208" s="18"/>
      <c r="I208" s="77" t="s">
        <v>249</v>
      </c>
      <c r="J208" s="77" t="s">
        <v>249</v>
      </c>
      <c r="M208" s="10"/>
    </row>
    <row r="209" spans="2:15" x14ac:dyDescent="0.25">
      <c r="C209" s="77"/>
      <c r="F209" s="18"/>
      <c r="H209" s="18"/>
      <c r="I209" s="18"/>
      <c r="J209" s="18"/>
      <c r="M209" s="18"/>
      <c r="O209" s="29"/>
    </row>
    <row r="210" spans="2:15" x14ac:dyDescent="0.25">
      <c r="C210" s="44"/>
      <c r="F210" s="18"/>
      <c r="H210" s="10"/>
    </row>
    <row r="211" spans="2:15" x14ac:dyDescent="0.25">
      <c r="C211" s="44"/>
      <c r="F211" s="18"/>
      <c r="H211" s="18"/>
      <c r="O211" s="29"/>
    </row>
    <row r="212" spans="2:15" x14ac:dyDescent="0.25">
      <c r="C212" s="44"/>
      <c r="G212" s="18"/>
      <c r="H212" s="18"/>
      <c r="M212" s="18"/>
    </row>
    <row r="213" spans="2:15" x14ac:dyDescent="0.25">
      <c r="B213" s="78"/>
      <c r="C213" s="44"/>
      <c r="F213" s="30"/>
      <c r="O213" s="29"/>
    </row>
    <row r="214" spans="2:15" x14ac:dyDescent="0.25">
      <c r="C214" s="44"/>
      <c r="F214" s="18"/>
    </row>
    <row r="215" spans="2:15" x14ac:dyDescent="0.25">
      <c r="C215" s="44"/>
      <c r="F215" s="30"/>
      <c r="O215" s="29"/>
    </row>
    <row r="216" spans="2:15" x14ac:dyDescent="0.25">
      <c r="C216" s="44"/>
    </row>
    <row r="217" spans="2:15" x14ac:dyDescent="0.25">
      <c r="C217" s="44"/>
      <c r="F217" s="18"/>
      <c r="O217" s="29"/>
    </row>
    <row r="218" spans="2:15" x14ac:dyDescent="0.25">
      <c r="C218" s="44"/>
    </row>
    <row r="219" spans="2:15" x14ac:dyDescent="0.25">
      <c r="C219" s="18"/>
      <c r="O219" s="29"/>
    </row>
    <row r="220" spans="2:15" x14ac:dyDescent="0.25">
      <c r="C220" s="18"/>
    </row>
    <row r="221" spans="2:15" x14ac:dyDescent="0.25">
      <c r="B221" s="16"/>
      <c r="C221" s="44"/>
    </row>
    <row r="222" spans="2:15" x14ac:dyDescent="0.25">
      <c r="B222" s="16"/>
      <c r="O222" s="29"/>
    </row>
    <row r="223" spans="2:15" x14ac:dyDescent="0.25">
      <c r="C223" s="18"/>
      <c r="O223" s="29"/>
    </row>
    <row r="224" spans="2:15" x14ac:dyDescent="0.25">
      <c r="C224" s="18"/>
    </row>
    <row r="225" spans="2:3" x14ac:dyDescent="0.25">
      <c r="C225" s="18"/>
    </row>
    <row r="226" spans="2:3" x14ac:dyDescent="0.25">
      <c r="C226" s="1"/>
    </row>
    <row r="229" spans="2:3" x14ac:dyDescent="0.25">
      <c r="B229" s="16"/>
      <c r="C229" s="1"/>
    </row>
    <row r="230" spans="2:3" x14ac:dyDescent="0.25">
      <c r="B230" s="16"/>
      <c r="C230" s="1"/>
    </row>
    <row r="231" spans="2:3" x14ac:dyDescent="0.25">
      <c r="C231" s="18"/>
    </row>
    <row r="232" spans="2:3" x14ac:dyDescent="0.25">
      <c r="C232" s="18"/>
    </row>
    <row r="233" spans="2:3" x14ac:dyDescent="0.25">
      <c r="C233" s="1"/>
    </row>
    <row r="234" spans="2:3" x14ac:dyDescent="0.25">
      <c r="C234" s="1"/>
    </row>
    <row r="235" spans="2:3" x14ac:dyDescent="0.25">
      <c r="C235" s="1"/>
    </row>
    <row r="236" spans="2:3" x14ac:dyDescent="0.25">
      <c r="C236" s="1"/>
    </row>
    <row r="237" spans="2:3" x14ac:dyDescent="0.25">
      <c r="C237" s="1"/>
    </row>
    <row r="238" spans="2:3" x14ac:dyDescent="0.25">
      <c r="B238" s="16"/>
      <c r="C238" s="1"/>
    </row>
    <row r="239" spans="2:3" x14ac:dyDescent="0.25">
      <c r="C239" s="1"/>
    </row>
    <row r="240" spans="2:3" x14ac:dyDescent="0.25">
      <c r="C240" s="1"/>
    </row>
    <row r="241" spans="3:3" x14ac:dyDescent="0.25">
      <c r="C241" s="1"/>
    </row>
    <row r="242" spans="3:3" x14ac:dyDescent="0.25">
      <c r="C242" s="1"/>
    </row>
    <row r="243" spans="3:3" x14ac:dyDescent="0.25">
      <c r="C243" s="1"/>
    </row>
    <row r="244" spans="3:3" x14ac:dyDescent="0.25">
      <c r="C244" s="1"/>
    </row>
    <row r="245" spans="3:3" x14ac:dyDescent="0.25">
      <c r="C245" s="1"/>
    </row>
    <row r="246" spans="3:3" x14ac:dyDescent="0.25">
      <c r="C246" s="1"/>
    </row>
    <row r="247" spans="3:3" x14ac:dyDescent="0.25">
      <c r="C247" s="1"/>
    </row>
    <row r="248" spans="3:3" x14ac:dyDescent="0.25">
      <c r="C248" s="1"/>
    </row>
    <row r="249" spans="3:3" x14ac:dyDescent="0.25">
      <c r="C249" s="1"/>
    </row>
    <row r="250" spans="3:3" x14ac:dyDescent="0.25">
      <c r="C250" s="1"/>
    </row>
    <row r="251" spans="3:3" x14ac:dyDescent="0.25">
      <c r="C251" s="1"/>
    </row>
    <row r="252" spans="3:3" x14ac:dyDescent="0.25">
      <c r="C252" s="1"/>
    </row>
    <row r="253" spans="3:3" x14ac:dyDescent="0.25">
      <c r="C253" s="1"/>
    </row>
    <row r="254" spans="3:3" x14ac:dyDescent="0.25">
      <c r="C254" s="1"/>
    </row>
    <row r="255" spans="3:3" x14ac:dyDescent="0.25">
      <c r="C255" s="1"/>
    </row>
    <row r="256" spans="3:3" x14ac:dyDescent="0.25">
      <c r="C256" s="1"/>
    </row>
    <row r="257" spans="3:3" x14ac:dyDescent="0.25">
      <c r="C257" s="1"/>
    </row>
    <row r="258" spans="3:3" x14ac:dyDescent="0.25">
      <c r="C258" s="1"/>
    </row>
    <row r="259" spans="3:3" x14ac:dyDescent="0.25">
      <c r="C259" s="1"/>
    </row>
    <row r="260" spans="3:3" x14ac:dyDescent="0.25">
      <c r="C260" s="1"/>
    </row>
    <row r="261" spans="3:3" x14ac:dyDescent="0.25">
      <c r="C261" s="1"/>
    </row>
    <row r="262" spans="3:3" x14ac:dyDescent="0.25">
      <c r="C262" s="1"/>
    </row>
    <row r="263" spans="3:3" x14ac:dyDescent="0.25">
      <c r="C263" s="1"/>
    </row>
    <row r="264" spans="3:3" x14ac:dyDescent="0.25">
      <c r="C264" s="1"/>
    </row>
    <row r="265" spans="3:3" x14ac:dyDescent="0.25">
      <c r="C265" s="1"/>
    </row>
    <row r="266" spans="3:3" x14ac:dyDescent="0.25">
      <c r="C266" s="1"/>
    </row>
    <row r="267" spans="3:3" x14ac:dyDescent="0.25">
      <c r="C267" s="1"/>
    </row>
    <row r="268" spans="3:3" x14ac:dyDescent="0.25">
      <c r="C268" s="1"/>
    </row>
    <row r="269" spans="3:3" x14ac:dyDescent="0.25">
      <c r="C269" s="1"/>
    </row>
    <row r="270" spans="3:3" x14ac:dyDescent="0.25">
      <c r="C270" s="1"/>
    </row>
    <row r="271" spans="3:3" x14ac:dyDescent="0.25">
      <c r="C271" s="1"/>
    </row>
    <row r="272" spans="3:3" x14ac:dyDescent="0.25">
      <c r="C272" s="1"/>
    </row>
    <row r="273" spans="3:3" x14ac:dyDescent="0.25">
      <c r="C273" s="1"/>
    </row>
    <row r="274" spans="3:3" x14ac:dyDescent="0.25">
      <c r="C274" s="1"/>
    </row>
    <row r="275" spans="3:3" x14ac:dyDescent="0.25">
      <c r="C275" s="1"/>
    </row>
    <row r="276" spans="3:3" x14ac:dyDescent="0.25">
      <c r="C276" s="1"/>
    </row>
    <row r="277" spans="3:3" x14ac:dyDescent="0.25">
      <c r="C277" s="1"/>
    </row>
    <row r="278" spans="3:3" x14ac:dyDescent="0.25">
      <c r="C278" s="1"/>
    </row>
    <row r="279" spans="3:3" x14ac:dyDescent="0.25">
      <c r="C279" s="1"/>
    </row>
    <row r="280" spans="3:3" x14ac:dyDescent="0.25">
      <c r="C280" s="1"/>
    </row>
    <row r="281" spans="3:3" x14ac:dyDescent="0.25">
      <c r="C281" s="1"/>
    </row>
    <row r="282" spans="3:3" x14ac:dyDescent="0.25">
      <c r="C282" s="1"/>
    </row>
    <row r="283" spans="3:3" x14ac:dyDescent="0.25">
      <c r="C283" s="1"/>
    </row>
    <row r="284" spans="3:3" x14ac:dyDescent="0.25">
      <c r="C284" s="1"/>
    </row>
    <row r="285" spans="3:3" x14ac:dyDescent="0.25">
      <c r="C285" s="1"/>
    </row>
    <row r="286" spans="3:3" x14ac:dyDescent="0.25">
      <c r="C286" s="1"/>
    </row>
    <row r="287" spans="3:3" x14ac:dyDescent="0.25">
      <c r="C287" s="1"/>
    </row>
    <row r="288" spans="3:3" x14ac:dyDescent="0.25">
      <c r="C288" s="1"/>
    </row>
    <row r="289" spans="3:3" x14ac:dyDescent="0.25">
      <c r="C289" s="1"/>
    </row>
    <row r="290" spans="3:3" x14ac:dyDescent="0.25">
      <c r="C290" s="1"/>
    </row>
    <row r="291" spans="3:3" x14ac:dyDescent="0.25">
      <c r="C291" s="1"/>
    </row>
    <row r="292" spans="3:3" x14ac:dyDescent="0.25">
      <c r="C292" s="1"/>
    </row>
    <row r="293" spans="3:3" x14ac:dyDescent="0.25">
      <c r="C293" s="1"/>
    </row>
    <row r="294" spans="3:3" x14ac:dyDescent="0.25">
      <c r="C294" s="1"/>
    </row>
    <row r="295" spans="3:3" x14ac:dyDescent="0.25">
      <c r="C295" s="1"/>
    </row>
    <row r="296" spans="3:3" x14ac:dyDescent="0.25">
      <c r="C296" s="1"/>
    </row>
    <row r="297" spans="3:3" x14ac:dyDescent="0.25">
      <c r="C297" s="1"/>
    </row>
    <row r="298" spans="3:3" x14ac:dyDescent="0.25">
      <c r="C298" s="1"/>
    </row>
    <row r="299" spans="3:3" x14ac:dyDescent="0.25">
      <c r="C299" s="1"/>
    </row>
    <row r="300" spans="3:3" x14ac:dyDescent="0.25">
      <c r="C300" s="1"/>
    </row>
    <row r="301" spans="3:3" x14ac:dyDescent="0.25">
      <c r="C301" s="1"/>
    </row>
    <row r="302" spans="3:3" x14ac:dyDescent="0.25">
      <c r="C302" s="1"/>
    </row>
    <row r="303" spans="3:3" x14ac:dyDescent="0.25">
      <c r="C303" s="1"/>
    </row>
    <row r="304" spans="3:3" x14ac:dyDescent="0.25">
      <c r="C304" s="1"/>
    </row>
    <row r="305" spans="3:3" x14ac:dyDescent="0.25">
      <c r="C305" s="1"/>
    </row>
    <row r="306" spans="3:3" x14ac:dyDescent="0.25">
      <c r="C306" s="1"/>
    </row>
    <row r="307" spans="3:3" x14ac:dyDescent="0.25">
      <c r="C307" s="1"/>
    </row>
    <row r="308" spans="3:3" x14ac:dyDescent="0.25">
      <c r="C308" s="1"/>
    </row>
    <row r="309" spans="3:3" x14ac:dyDescent="0.25">
      <c r="C309" s="1"/>
    </row>
    <row r="310" spans="3:3" x14ac:dyDescent="0.25">
      <c r="C310" s="1"/>
    </row>
    <row r="311" spans="3:3" x14ac:dyDescent="0.25">
      <c r="C311" s="1"/>
    </row>
    <row r="312" spans="3:3" x14ac:dyDescent="0.25">
      <c r="C312" s="1"/>
    </row>
    <row r="313" spans="3:3" x14ac:dyDescent="0.25">
      <c r="C313" s="1"/>
    </row>
    <row r="314" spans="3:3" x14ac:dyDescent="0.25">
      <c r="C314" s="1"/>
    </row>
    <row r="315" spans="3:3" x14ac:dyDescent="0.25">
      <c r="C315" s="1"/>
    </row>
    <row r="316" spans="3:3" x14ac:dyDescent="0.25">
      <c r="C316" s="1"/>
    </row>
    <row r="317" spans="3:3" x14ac:dyDescent="0.25">
      <c r="C317" s="1"/>
    </row>
    <row r="318" spans="3:3" x14ac:dyDescent="0.25">
      <c r="C318" s="1"/>
    </row>
    <row r="319" spans="3:3" x14ac:dyDescent="0.25">
      <c r="C319" s="1"/>
    </row>
    <row r="320" spans="3:3" x14ac:dyDescent="0.25">
      <c r="C320" s="1"/>
    </row>
    <row r="321" spans="3:3" x14ac:dyDescent="0.25">
      <c r="C321" s="1"/>
    </row>
    <row r="322" spans="3:3" x14ac:dyDescent="0.25">
      <c r="C322" s="1"/>
    </row>
    <row r="323" spans="3:3" x14ac:dyDescent="0.25">
      <c r="C323" s="1"/>
    </row>
    <row r="324" spans="3:3" x14ac:dyDescent="0.25">
      <c r="C324" s="1"/>
    </row>
    <row r="325" spans="3:3" x14ac:dyDescent="0.25">
      <c r="C325" s="1"/>
    </row>
    <row r="326" spans="3:3" x14ac:dyDescent="0.25">
      <c r="C326" s="1"/>
    </row>
    <row r="327" spans="3:3" x14ac:dyDescent="0.25">
      <c r="C327" s="1"/>
    </row>
    <row r="328" spans="3:3" x14ac:dyDescent="0.25">
      <c r="C328" s="1"/>
    </row>
    <row r="329" spans="3:3" x14ac:dyDescent="0.25">
      <c r="C329" s="1"/>
    </row>
    <row r="330" spans="3:3" x14ac:dyDescent="0.25">
      <c r="C330" s="1"/>
    </row>
    <row r="331" spans="3:3" x14ac:dyDescent="0.25">
      <c r="C331" s="1"/>
    </row>
    <row r="332" spans="3:3" x14ac:dyDescent="0.25">
      <c r="C332" s="1"/>
    </row>
    <row r="333" spans="3:3" x14ac:dyDescent="0.25">
      <c r="C333" s="1"/>
    </row>
    <row r="334" spans="3:3" x14ac:dyDescent="0.25">
      <c r="C334" s="1"/>
    </row>
    <row r="335" spans="3:3" x14ac:dyDescent="0.25">
      <c r="C335" s="1"/>
    </row>
    <row r="336" spans="3:3" x14ac:dyDescent="0.25">
      <c r="C336" s="1"/>
    </row>
    <row r="337" spans="3:3" x14ac:dyDescent="0.25">
      <c r="C337" s="1"/>
    </row>
    <row r="338" spans="3:3" x14ac:dyDescent="0.25">
      <c r="C338" s="1"/>
    </row>
    <row r="339" spans="3:3" x14ac:dyDescent="0.25">
      <c r="C339" s="1"/>
    </row>
    <row r="340" spans="3:3" x14ac:dyDescent="0.25">
      <c r="C340" s="1"/>
    </row>
    <row r="341" spans="3:3" x14ac:dyDescent="0.25">
      <c r="C341" s="1"/>
    </row>
    <row r="342" spans="3:3" x14ac:dyDescent="0.25">
      <c r="C342" s="1"/>
    </row>
    <row r="343" spans="3:3" x14ac:dyDescent="0.25">
      <c r="C343" s="1"/>
    </row>
    <row r="344" spans="3:3" x14ac:dyDescent="0.25">
      <c r="C344" s="1"/>
    </row>
    <row r="345" spans="3:3" x14ac:dyDescent="0.25">
      <c r="C345" s="1"/>
    </row>
    <row r="346" spans="3:3" x14ac:dyDescent="0.25">
      <c r="C346" s="1"/>
    </row>
    <row r="347" spans="3:3" x14ac:dyDescent="0.25">
      <c r="C347" s="1"/>
    </row>
    <row r="348" spans="3:3" x14ac:dyDescent="0.25">
      <c r="C348" s="1"/>
    </row>
    <row r="349" spans="3:3" x14ac:dyDescent="0.25">
      <c r="C349" s="1"/>
    </row>
    <row r="350" spans="3:3" x14ac:dyDescent="0.25">
      <c r="C350" s="1"/>
    </row>
    <row r="351" spans="3:3" x14ac:dyDescent="0.25">
      <c r="C351" s="1"/>
    </row>
    <row r="352" spans="3:3" x14ac:dyDescent="0.25">
      <c r="C352" s="1"/>
    </row>
    <row r="353" spans="3:3" x14ac:dyDescent="0.25">
      <c r="C353" s="1"/>
    </row>
    <row r="354" spans="3:3" x14ac:dyDescent="0.25">
      <c r="C354" s="1"/>
    </row>
    <row r="355" spans="3:3" x14ac:dyDescent="0.25">
      <c r="C355" s="1"/>
    </row>
    <row r="356" spans="3:3" x14ac:dyDescent="0.25">
      <c r="C356" s="1"/>
    </row>
    <row r="357" spans="3:3" x14ac:dyDescent="0.25">
      <c r="C357" s="1"/>
    </row>
    <row r="358" spans="3:3" x14ac:dyDescent="0.25">
      <c r="C358" s="1"/>
    </row>
    <row r="359" spans="3:3" x14ac:dyDescent="0.25">
      <c r="C359" s="1"/>
    </row>
    <row r="360" spans="3:3" x14ac:dyDescent="0.25">
      <c r="C360" s="1"/>
    </row>
    <row r="361" spans="3:3" x14ac:dyDescent="0.25">
      <c r="C361" s="1"/>
    </row>
    <row r="362" spans="3:3" x14ac:dyDescent="0.25">
      <c r="C362" s="1"/>
    </row>
    <row r="363" spans="3:3" x14ac:dyDescent="0.25">
      <c r="C363" s="1"/>
    </row>
    <row r="364" spans="3:3" x14ac:dyDescent="0.25">
      <c r="C364" s="1"/>
    </row>
    <row r="365" spans="3:3" x14ac:dyDescent="0.25">
      <c r="C365" s="1"/>
    </row>
    <row r="366" spans="3:3" x14ac:dyDescent="0.25">
      <c r="C366" s="1"/>
    </row>
    <row r="367" spans="3:3" x14ac:dyDescent="0.25">
      <c r="C367" s="1"/>
    </row>
    <row r="368" spans="3:3" x14ac:dyDescent="0.25">
      <c r="C368" s="1"/>
    </row>
    <row r="369" spans="3:3" x14ac:dyDescent="0.25">
      <c r="C369" s="1"/>
    </row>
    <row r="370" spans="3:3" x14ac:dyDescent="0.25">
      <c r="C370" s="1"/>
    </row>
    <row r="371" spans="3:3" x14ac:dyDescent="0.25">
      <c r="C371" s="1"/>
    </row>
    <row r="372" spans="3:3" x14ac:dyDescent="0.25">
      <c r="C372" s="1"/>
    </row>
    <row r="373" spans="3:3" x14ac:dyDescent="0.25">
      <c r="C373" s="1"/>
    </row>
    <row r="374" spans="3:3" x14ac:dyDescent="0.25">
      <c r="C374" s="1"/>
    </row>
    <row r="375" spans="3:3" x14ac:dyDescent="0.25">
      <c r="C375" s="1"/>
    </row>
    <row r="376" spans="3:3" x14ac:dyDescent="0.25">
      <c r="C376" s="1"/>
    </row>
    <row r="377" spans="3:3" x14ac:dyDescent="0.25">
      <c r="C377" s="1"/>
    </row>
    <row r="378" spans="3:3" x14ac:dyDescent="0.25">
      <c r="C378" s="1"/>
    </row>
    <row r="379" spans="3:3" x14ac:dyDescent="0.25">
      <c r="C379" s="1"/>
    </row>
    <row r="380" spans="3:3" x14ac:dyDescent="0.25">
      <c r="C380" s="1"/>
    </row>
    <row r="381" spans="3:3" x14ac:dyDescent="0.25">
      <c r="C381" s="1"/>
    </row>
    <row r="382" spans="3:3" x14ac:dyDescent="0.25">
      <c r="C382" s="1"/>
    </row>
    <row r="383" spans="3:3" x14ac:dyDescent="0.25">
      <c r="C383" s="1"/>
    </row>
    <row r="384" spans="3:3" x14ac:dyDescent="0.25">
      <c r="C384" s="1"/>
    </row>
    <row r="385" spans="3:3" x14ac:dyDescent="0.25">
      <c r="C385" s="1"/>
    </row>
    <row r="386" spans="3:3" x14ac:dyDescent="0.25">
      <c r="C386" s="1"/>
    </row>
    <row r="387" spans="3:3" x14ac:dyDescent="0.25">
      <c r="C387" s="1"/>
    </row>
    <row r="388" spans="3:3" x14ac:dyDescent="0.25">
      <c r="C388" s="1"/>
    </row>
    <row r="389" spans="3:3" x14ac:dyDescent="0.25">
      <c r="C389" s="1"/>
    </row>
    <row r="390" spans="3:3" x14ac:dyDescent="0.25">
      <c r="C390" s="1"/>
    </row>
    <row r="391" spans="3:3" x14ac:dyDescent="0.25">
      <c r="C391" s="1"/>
    </row>
    <row r="392" spans="3:3" x14ac:dyDescent="0.25">
      <c r="C392" s="1"/>
    </row>
    <row r="393" spans="3:3" x14ac:dyDescent="0.25">
      <c r="C393" s="1"/>
    </row>
    <row r="394" spans="3:3" x14ac:dyDescent="0.25">
      <c r="C394" s="1"/>
    </row>
    <row r="395" spans="3:3" x14ac:dyDescent="0.25">
      <c r="C395" s="1"/>
    </row>
    <row r="396" spans="3:3" x14ac:dyDescent="0.25">
      <c r="C396" s="1"/>
    </row>
    <row r="397" spans="3:3" x14ac:dyDescent="0.25">
      <c r="C397" s="1"/>
    </row>
    <row r="398" spans="3:3" x14ac:dyDescent="0.25">
      <c r="C398" s="1"/>
    </row>
    <row r="399" spans="3:3" x14ac:dyDescent="0.25">
      <c r="C399" s="1"/>
    </row>
    <row r="400" spans="3:3" x14ac:dyDescent="0.25">
      <c r="C400" s="1"/>
    </row>
    <row r="401" spans="3:3" x14ac:dyDescent="0.25">
      <c r="C401" s="1"/>
    </row>
    <row r="402" spans="3:3" x14ac:dyDescent="0.25">
      <c r="C402" s="1"/>
    </row>
    <row r="403" spans="3:3" x14ac:dyDescent="0.25">
      <c r="C403" s="1"/>
    </row>
    <row r="404" spans="3:3" x14ac:dyDescent="0.25">
      <c r="C404" s="1"/>
    </row>
    <row r="405" spans="3:3" x14ac:dyDescent="0.25">
      <c r="C405" s="1"/>
    </row>
    <row r="406" spans="3:3" x14ac:dyDescent="0.25">
      <c r="C406" s="1"/>
    </row>
    <row r="407" spans="3:3" x14ac:dyDescent="0.25">
      <c r="C407" s="1"/>
    </row>
    <row r="408" spans="3:3" x14ac:dyDescent="0.25">
      <c r="C408" s="1"/>
    </row>
    <row r="409" spans="3:3" x14ac:dyDescent="0.25">
      <c r="C409" s="1"/>
    </row>
    <row r="410" spans="3:3" x14ac:dyDescent="0.25">
      <c r="C410" s="1"/>
    </row>
    <row r="411" spans="3:3" x14ac:dyDescent="0.25">
      <c r="C411" s="1"/>
    </row>
    <row r="412" spans="3:3" x14ac:dyDescent="0.25">
      <c r="C412" s="1"/>
    </row>
    <row r="413" spans="3:3" x14ac:dyDescent="0.25">
      <c r="C413" s="1"/>
    </row>
    <row r="414" spans="3:3" x14ac:dyDescent="0.25">
      <c r="C414" s="1"/>
    </row>
    <row r="415" spans="3:3" x14ac:dyDescent="0.25">
      <c r="C415" s="1"/>
    </row>
    <row r="416" spans="3:3" x14ac:dyDescent="0.25">
      <c r="C416" s="1"/>
    </row>
    <row r="417" spans="3:3" x14ac:dyDescent="0.25">
      <c r="C417" s="1"/>
    </row>
    <row r="418" spans="3:3" x14ac:dyDescent="0.25">
      <c r="C418" s="1"/>
    </row>
    <row r="419" spans="3:3" x14ac:dyDescent="0.25">
      <c r="C419" s="1"/>
    </row>
    <row r="420" spans="3:3" x14ac:dyDescent="0.25">
      <c r="C420" s="1"/>
    </row>
  </sheetData>
  <mergeCells count="5">
    <mergeCell ref="A1:M1"/>
    <mergeCell ref="A2:M2"/>
    <mergeCell ref="A3:M3"/>
    <mergeCell ref="A4:M4"/>
    <mergeCell ref="A5:B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Jeovanny Perez Corcino</dc:creator>
  <cp:lastModifiedBy>Jeovanny Perez Corcino</cp:lastModifiedBy>
  <dcterms:created xsi:type="dcterms:W3CDTF">2025-08-11T15:54:56Z</dcterms:created>
  <dcterms:modified xsi:type="dcterms:W3CDTF">2025-08-11T16:02:22Z</dcterms:modified>
</cp:coreProperties>
</file>