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S-FILES\Archivos de Presupuesto\Carpeta compartida Presupuesto\TRANSPARENCIA\"/>
    </mc:Choice>
  </mc:AlternateContent>
  <xr:revisionPtr revIDLastSave="0" documentId="13_ncr:1_{7BE87C22-B814-4559-A9DE-35F0CD1ABEE7}" xr6:coauthVersionLast="47" xr6:coauthVersionMax="47" xr10:uidLastSave="{00000000-0000-0000-0000-000000000000}"/>
  <bookViews>
    <workbookView xWindow="-120" yWindow="-120" windowWidth="29040" windowHeight="15720" xr2:uid="{AE3719E3-D36D-44A4-9308-72A640DE78B0}"/>
  </bookViews>
  <sheets>
    <sheet name="AGOSTO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9" i="1" l="1"/>
  <c r="O67" i="1"/>
  <c r="O59" i="1"/>
  <c r="O56" i="1"/>
  <c r="O13" i="1"/>
  <c r="O80" i="1"/>
  <c r="O77" i="1"/>
  <c r="O179" i="1"/>
  <c r="O176" i="1"/>
  <c r="O84" i="1"/>
  <c r="N183" i="1"/>
  <c r="N182" i="1" s="1"/>
  <c r="N181" i="1" s="1"/>
  <c r="N179" i="1"/>
  <c r="N178" i="1"/>
  <c r="N177" i="1"/>
  <c r="N176" i="1"/>
  <c r="N174" i="1"/>
  <c r="N173" i="1"/>
  <c r="N171" i="1"/>
  <c r="N169" i="1"/>
  <c r="N166" i="1"/>
  <c r="N161" i="1"/>
  <c r="N160" i="1" s="1"/>
  <c r="N158" i="1"/>
  <c r="N156" i="1"/>
  <c r="N154" i="1"/>
  <c r="N149" i="1"/>
  <c r="N148" i="1" s="1"/>
  <c r="N146" i="1"/>
  <c r="N144" i="1"/>
  <c r="N143" i="1"/>
  <c r="N137" i="1"/>
  <c r="N135" i="1"/>
  <c r="N132" i="1"/>
  <c r="N130" i="1"/>
  <c r="N125" i="1"/>
  <c r="N122" i="1"/>
  <c r="N120" i="1"/>
  <c r="N117" i="1"/>
  <c r="N113" i="1"/>
  <c r="N112" i="1"/>
  <c r="N105" i="1"/>
  <c r="N99" i="1"/>
  <c r="N95" i="1"/>
  <c r="N91" i="1"/>
  <c r="N89" i="1"/>
  <c r="N84" i="1"/>
  <c r="N80" i="1"/>
  <c r="N77" i="1"/>
  <c r="N69" i="1"/>
  <c r="N67" i="1" s="1"/>
  <c r="N59" i="1"/>
  <c r="N56" i="1"/>
  <c r="N49" i="1"/>
  <c r="N45" i="1"/>
  <c r="N42" i="1"/>
  <c r="N36" i="1"/>
  <c r="N31" i="1"/>
  <c r="N27" i="1"/>
  <c r="N25" i="1"/>
  <c r="N24" i="1"/>
  <c r="N20" i="1"/>
  <c r="N13" i="1"/>
  <c r="N12" i="1"/>
  <c r="N153" i="1" l="1"/>
  <c r="N152" i="1" s="1"/>
  <c r="N142" i="1"/>
  <c r="N76" i="1"/>
  <c r="N11" i="1"/>
  <c r="N35" i="1"/>
  <c r="O12" i="1"/>
  <c r="O105" i="1"/>
  <c r="O99" i="1"/>
  <c r="O95" i="1"/>
  <c r="O91" i="1"/>
  <c r="O89" i="1"/>
  <c r="N10" i="1" l="1"/>
  <c r="N201" i="1"/>
  <c r="N8" i="1" s="1"/>
  <c r="N9" i="1"/>
  <c r="O76" i="1"/>
  <c r="O183" i="1"/>
  <c r="O174" i="1" l="1"/>
  <c r="O173" i="1" s="1"/>
  <c r="O171" i="1"/>
  <c r="O169" i="1"/>
  <c r="O166" i="1"/>
  <c r="O161" i="1"/>
  <c r="O158" i="1"/>
  <c r="O156" i="1"/>
  <c r="O154" i="1"/>
  <c r="K13" i="1"/>
  <c r="J13" i="1"/>
  <c r="P188" i="1"/>
  <c r="O160" i="1" l="1"/>
  <c r="O153" i="1"/>
  <c r="M69" i="1"/>
  <c r="M13" i="1" l="1"/>
  <c r="M67" i="1"/>
  <c r="M49" i="1"/>
  <c r="M20" i="1"/>
  <c r="M36" i="1"/>
  <c r="M99" i="1"/>
  <c r="M183" i="1"/>
  <c r="M12" i="1" l="1"/>
  <c r="P162" i="1"/>
  <c r="M122" i="1"/>
  <c r="M120" i="1"/>
  <c r="M166" i="1"/>
  <c r="M158" i="1"/>
  <c r="M156" i="1"/>
  <c r="M154" i="1"/>
  <c r="M182" i="1" l="1"/>
  <c r="M181" i="1" s="1"/>
  <c r="M179" i="1"/>
  <c r="M178" i="1" s="1"/>
  <c r="M176" i="1"/>
  <c r="M174" i="1"/>
  <c r="M173" i="1" s="1"/>
  <c r="M171" i="1"/>
  <c r="M169" i="1"/>
  <c r="M161" i="1"/>
  <c r="M153" i="1"/>
  <c r="M149" i="1"/>
  <c r="M148" i="1" s="1"/>
  <c r="M146" i="1"/>
  <c r="M144" i="1"/>
  <c r="M143" i="1" s="1"/>
  <c r="M140" i="1"/>
  <c r="L140" i="1"/>
  <c r="K140" i="1"/>
  <c r="J140" i="1"/>
  <c r="I140" i="1"/>
  <c r="M137" i="1"/>
  <c r="M135" i="1"/>
  <c r="M132" i="1"/>
  <c r="M130" i="1"/>
  <c r="M125" i="1"/>
  <c r="M117" i="1"/>
  <c r="M113" i="1"/>
  <c r="M105" i="1"/>
  <c r="M95" i="1"/>
  <c r="M91" i="1"/>
  <c r="M89" i="1"/>
  <c r="M84" i="1"/>
  <c r="M80" i="1"/>
  <c r="M77" i="1"/>
  <c r="M59" i="1"/>
  <c r="M56" i="1"/>
  <c r="M45" i="1"/>
  <c r="M42" i="1"/>
  <c r="M35" i="1" s="1"/>
  <c r="M31" i="1"/>
  <c r="M27" i="1"/>
  <c r="M24" i="1"/>
  <c r="M11" i="1" s="1"/>
  <c r="M142" i="1" l="1"/>
  <c r="M160" i="1"/>
  <c r="M152" i="1" s="1"/>
  <c r="M112" i="1"/>
  <c r="M76" i="1"/>
  <c r="K73" i="1"/>
  <c r="K46" i="1"/>
  <c r="K116" i="1"/>
  <c r="K151" i="1"/>
  <c r="K150" i="1"/>
  <c r="K187" i="1"/>
  <c r="K191" i="1"/>
  <c r="K186" i="1"/>
  <c r="P186" i="1" s="1"/>
  <c r="K185" i="1"/>
  <c r="K184" i="1"/>
  <c r="K110" i="1"/>
  <c r="K109" i="1"/>
  <c r="K107" i="1"/>
  <c r="K106" i="1"/>
  <c r="K103" i="1"/>
  <c r="K100" i="1"/>
  <c r="K98" i="1"/>
  <c r="K96" i="1"/>
  <c r="K94" i="1"/>
  <c r="K93" i="1"/>
  <c r="K90" i="1"/>
  <c r="K88" i="1"/>
  <c r="K87" i="1"/>
  <c r="K86" i="1"/>
  <c r="K85" i="1"/>
  <c r="K82" i="1"/>
  <c r="K81" i="1"/>
  <c r="K79" i="1"/>
  <c r="K78" i="1"/>
  <c r="K72" i="1"/>
  <c r="K71" i="1"/>
  <c r="K66" i="1"/>
  <c r="K65" i="1"/>
  <c r="K62" i="1"/>
  <c r="K61" i="1"/>
  <c r="K60" i="1"/>
  <c r="K58" i="1"/>
  <c r="K57" i="1"/>
  <c r="K55" i="1"/>
  <c r="K54" i="1"/>
  <c r="K53" i="1"/>
  <c r="K52" i="1"/>
  <c r="P52" i="1" s="1"/>
  <c r="K51" i="1"/>
  <c r="K48" i="1"/>
  <c r="K44" i="1"/>
  <c r="K43" i="1"/>
  <c r="K41" i="1"/>
  <c r="K40" i="1"/>
  <c r="K39" i="1"/>
  <c r="K38" i="1"/>
  <c r="K37" i="1"/>
  <c r="K30" i="1"/>
  <c r="K26" i="1"/>
  <c r="K25" i="1"/>
  <c r="K23" i="1"/>
  <c r="K22" i="1"/>
  <c r="K21" i="1"/>
  <c r="K19" i="1"/>
  <c r="K18" i="1"/>
  <c r="K17" i="1"/>
  <c r="K16" i="1"/>
  <c r="K15" i="1"/>
  <c r="K14" i="1"/>
  <c r="K183" i="1" l="1"/>
  <c r="K182" i="1" s="1"/>
  <c r="M10" i="1"/>
  <c r="M201" i="1"/>
  <c r="K42" i="1"/>
  <c r="P184" i="1"/>
  <c r="K12" i="1"/>
  <c r="K67" i="1"/>
  <c r="K36" i="1"/>
  <c r="J183" i="1"/>
  <c r="J182" i="1" s="1"/>
  <c r="J181" i="1" s="1"/>
  <c r="J179" i="1"/>
  <c r="J178" i="1" s="1"/>
  <c r="J177" i="1"/>
  <c r="J176" i="1" s="1"/>
  <c r="J174" i="1"/>
  <c r="J173" i="1"/>
  <c r="J171" i="1"/>
  <c r="J169" i="1"/>
  <c r="J166" i="1"/>
  <c r="J161" i="1"/>
  <c r="J160" i="1" s="1"/>
  <c r="J158" i="1"/>
  <c r="J156" i="1"/>
  <c r="J154" i="1"/>
  <c r="J153" i="1"/>
  <c r="J149" i="1"/>
  <c r="J148" i="1"/>
  <c r="J146" i="1"/>
  <c r="J144" i="1"/>
  <c r="J143" i="1" s="1"/>
  <c r="J137" i="1"/>
  <c r="J135" i="1"/>
  <c r="J132" i="1"/>
  <c r="J130" i="1"/>
  <c r="J125" i="1"/>
  <c r="J122" i="1"/>
  <c r="J120" i="1"/>
  <c r="J117" i="1"/>
  <c r="J113" i="1"/>
  <c r="J106" i="1"/>
  <c r="J105" i="1" s="1"/>
  <c r="J100" i="1"/>
  <c r="J99" i="1" s="1"/>
  <c r="J95" i="1"/>
  <c r="J91" i="1"/>
  <c r="J89" i="1"/>
  <c r="J84" i="1"/>
  <c r="J80" i="1"/>
  <c r="J77" i="1"/>
  <c r="J67" i="1"/>
  <c r="J59" i="1"/>
  <c r="J56" i="1"/>
  <c r="J49" i="1"/>
  <c r="J45" i="1"/>
  <c r="J42" i="1"/>
  <c r="J36" i="1"/>
  <c r="J31" i="1"/>
  <c r="J27" i="1"/>
  <c r="J24" i="1"/>
  <c r="J20" i="1"/>
  <c r="J12" i="1"/>
  <c r="P200" i="1"/>
  <c r="P199" i="1"/>
  <c r="P192" i="1"/>
  <c r="P191" i="1"/>
  <c r="P190" i="1"/>
  <c r="O182" i="1"/>
  <c r="L189" i="1"/>
  <c r="L183" i="1" s="1"/>
  <c r="L182" i="1" s="1"/>
  <c r="L181" i="1" s="1"/>
  <c r="G189" i="1"/>
  <c r="G183" i="1" s="1"/>
  <c r="G182" i="1" s="1"/>
  <c r="G181" i="1" s="1"/>
  <c r="C183" i="1"/>
  <c r="C182" i="1" s="1"/>
  <c r="C181" i="1" s="1"/>
  <c r="P187" i="1"/>
  <c r="P185" i="1"/>
  <c r="H183" i="1"/>
  <c r="H182" i="1" s="1"/>
  <c r="H181" i="1" s="1"/>
  <c r="P180" i="1"/>
  <c r="P179" i="1" s="1"/>
  <c r="O178" i="1"/>
  <c r="O152" i="1" s="1"/>
  <c r="L179" i="1"/>
  <c r="L178" i="1" s="1"/>
  <c r="K179" i="1"/>
  <c r="K178" i="1" s="1"/>
  <c r="I179" i="1"/>
  <c r="I178" i="1" s="1"/>
  <c r="H179" i="1"/>
  <c r="H178" i="1" s="1"/>
  <c r="G179" i="1"/>
  <c r="G178" i="1" s="1"/>
  <c r="C179" i="1"/>
  <c r="C178" i="1" s="1"/>
  <c r="K176" i="1"/>
  <c r="I177" i="1"/>
  <c r="I176" i="1" s="1"/>
  <c r="H177" i="1"/>
  <c r="H176" i="1" s="1"/>
  <c r="G177" i="1"/>
  <c r="G176" i="1" s="1"/>
  <c r="L176" i="1"/>
  <c r="C176" i="1"/>
  <c r="P175" i="1"/>
  <c r="P174" i="1" s="1"/>
  <c r="P173" i="1" s="1"/>
  <c r="L174" i="1"/>
  <c r="L173" i="1" s="1"/>
  <c r="K174" i="1"/>
  <c r="K173" i="1" s="1"/>
  <c r="I174" i="1"/>
  <c r="I173" i="1" s="1"/>
  <c r="H174" i="1"/>
  <c r="H173" i="1" s="1"/>
  <c r="G174" i="1"/>
  <c r="G173" i="1" s="1"/>
  <c r="C174" i="1"/>
  <c r="P172" i="1"/>
  <c r="C172" i="1"/>
  <c r="C171" i="1" s="1"/>
  <c r="L171" i="1"/>
  <c r="K171" i="1"/>
  <c r="I171" i="1"/>
  <c r="H171" i="1"/>
  <c r="G171" i="1"/>
  <c r="D171" i="1"/>
  <c r="P170" i="1"/>
  <c r="P169" i="1" s="1"/>
  <c r="L169" i="1"/>
  <c r="K169" i="1"/>
  <c r="I169" i="1"/>
  <c r="H169" i="1"/>
  <c r="G169" i="1"/>
  <c r="D169" i="1"/>
  <c r="C169" i="1"/>
  <c r="P168" i="1"/>
  <c r="P167" i="1"/>
  <c r="L166" i="1"/>
  <c r="K166" i="1"/>
  <c r="I166" i="1"/>
  <c r="H166" i="1"/>
  <c r="G166" i="1"/>
  <c r="D166" i="1"/>
  <c r="C166" i="1"/>
  <c r="P165" i="1"/>
  <c r="P164" i="1"/>
  <c r="P163" i="1"/>
  <c r="L161" i="1"/>
  <c r="K161" i="1"/>
  <c r="I161" i="1"/>
  <c r="H161" i="1"/>
  <c r="G161" i="1"/>
  <c r="D161" i="1"/>
  <c r="C161" i="1"/>
  <c r="P159" i="1"/>
  <c r="P158" i="1" s="1"/>
  <c r="L158" i="1"/>
  <c r="K158" i="1"/>
  <c r="I158" i="1"/>
  <c r="H158" i="1"/>
  <c r="G158" i="1"/>
  <c r="D158" i="1"/>
  <c r="C158" i="1"/>
  <c r="P157" i="1"/>
  <c r="P156" i="1" s="1"/>
  <c r="L156" i="1"/>
  <c r="K156" i="1"/>
  <c r="I156" i="1"/>
  <c r="H156" i="1"/>
  <c r="G156" i="1"/>
  <c r="E156" i="1"/>
  <c r="D156" i="1"/>
  <c r="C156" i="1"/>
  <c r="P155" i="1"/>
  <c r="P154" i="1" s="1"/>
  <c r="L154" i="1"/>
  <c r="L153" i="1" s="1"/>
  <c r="K154" i="1"/>
  <c r="I154" i="1"/>
  <c r="H154" i="1"/>
  <c r="G154" i="1"/>
  <c r="C154" i="1"/>
  <c r="P151" i="1"/>
  <c r="P150" i="1"/>
  <c r="O149" i="1"/>
  <c r="O148" i="1" s="1"/>
  <c r="L149" i="1"/>
  <c r="L148" i="1" s="1"/>
  <c r="K149" i="1"/>
  <c r="K148" i="1" s="1"/>
  <c r="I149" i="1"/>
  <c r="I148" i="1" s="1"/>
  <c r="H149" i="1"/>
  <c r="H148" i="1" s="1"/>
  <c r="G149" i="1"/>
  <c r="G148" i="1" s="1"/>
  <c r="C149" i="1"/>
  <c r="C148" i="1" s="1"/>
  <c r="P147" i="1"/>
  <c r="P146" i="1"/>
  <c r="O146" i="1"/>
  <c r="L146" i="1"/>
  <c r="K146" i="1"/>
  <c r="I146" i="1"/>
  <c r="H146" i="1"/>
  <c r="G146" i="1"/>
  <c r="C146" i="1"/>
  <c r="P145" i="1"/>
  <c r="P144" i="1" s="1"/>
  <c r="P143" i="1" s="1"/>
  <c r="O144" i="1"/>
  <c r="O143" i="1" s="1"/>
  <c r="L144" i="1"/>
  <c r="L143" i="1" s="1"/>
  <c r="K144" i="1"/>
  <c r="K143" i="1" s="1"/>
  <c r="I144" i="1"/>
  <c r="H144" i="1"/>
  <c r="G144" i="1"/>
  <c r="C144" i="1"/>
  <c r="P141" i="1"/>
  <c r="H140" i="1"/>
  <c r="H137" i="1" s="1"/>
  <c r="G140" i="1"/>
  <c r="C140" i="1"/>
  <c r="C137" i="1" s="1"/>
  <c r="P139" i="1"/>
  <c r="G138" i="1"/>
  <c r="P138" i="1" s="1"/>
  <c r="O137" i="1"/>
  <c r="L137" i="1"/>
  <c r="K137" i="1"/>
  <c r="I137" i="1"/>
  <c r="P136" i="1"/>
  <c r="P135" i="1" s="1"/>
  <c r="O135" i="1"/>
  <c r="L135" i="1"/>
  <c r="K135" i="1"/>
  <c r="I135" i="1"/>
  <c r="H135" i="1"/>
  <c r="G135" i="1"/>
  <c r="C135" i="1"/>
  <c r="P134" i="1"/>
  <c r="P133" i="1"/>
  <c r="L132" i="1"/>
  <c r="K132" i="1"/>
  <c r="I132" i="1"/>
  <c r="H132" i="1"/>
  <c r="G132" i="1"/>
  <c r="C132" i="1"/>
  <c r="P131" i="1"/>
  <c r="P130" i="1" s="1"/>
  <c r="O130" i="1"/>
  <c r="L130" i="1"/>
  <c r="K130" i="1"/>
  <c r="I130" i="1"/>
  <c r="H130" i="1"/>
  <c r="G130" i="1"/>
  <c r="C130" i="1"/>
  <c r="P129" i="1"/>
  <c r="P128" i="1"/>
  <c r="P127" i="1"/>
  <c r="P126" i="1"/>
  <c r="O125" i="1"/>
  <c r="L125" i="1"/>
  <c r="K125" i="1"/>
  <c r="I125" i="1"/>
  <c r="H125" i="1"/>
  <c r="G125" i="1"/>
  <c r="C125" i="1"/>
  <c r="P124" i="1"/>
  <c r="P123" i="1"/>
  <c r="O122" i="1"/>
  <c r="L122" i="1"/>
  <c r="K122" i="1"/>
  <c r="I122" i="1"/>
  <c r="H122" i="1"/>
  <c r="G122" i="1"/>
  <c r="C122" i="1"/>
  <c r="P121" i="1"/>
  <c r="O120" i="1"/>
  <c r="L120" i="1"/>
  <c r="K120" i="1"/>
  <c r="I120" i="1"/>
  <c r="H120" i="1"/>
  <c r="G120" i="1"/>
  <c r="C120" i="1"/>
  <c r="P119" i="1"/>
  <c r="P118" i="1"/>
  <c r="O117" i="1"/>
  <c r="L117" i="1"/>
  <c r="K117" i="1"/>
  <c r="I117" i="1"/>
  <c r="H117" i="1"/>
  <c r="G117" i="1"/>
  <c r="C117" i="1"/>
  <c r="P116" i="1"/>
  <c r="P115" i="1"/>
  <c r="P114" i="1"/>
  <c r="O113" i="1"/>
  <c r="L113" i="1"/>
  <c r="K113" i="1"/>
  <c r="I113" i="1"/>
  <c r="H113" i="1"/>
  <c r="G113" i="1"/>
  <c r="C113" i="1"/>
  <c r="P111" i="1"/>
  <c r="P110" i="1"/>
  <c r="P109" i="1"/>
  <c r="P108" i="1"/>
  <c r="P107" i="1"/>
  <c r="K105" i="1"/>
  <c r="L105" i="1"/>
  <c r="I105" i="1"/>
  <c r="H105" i="1"/>
  <c r="G105" i="1"/>
  <c r="C105" i="1"/>
  <c r="P104" i="1"/>
  <c r="P103" i="1"/>
  <c r="P102" i="1"/>
  <c r="P101" i="1"/>
  <c r="K99" i="1"/>
  <c r="L99" i="1"/>
  <c r="I99" i="1"/>
  <c r="H99" i="1"/>
  <c r="G99" i="1"/>
  <c r="C99" i="1"/>
  <c r="P98" i="1"/>
  <c r="P97" i="1"/>
  <c r="P96" i="1"/>
  <c r="L95" i="1"/>
  <c r="K95" i="1"/>
  <c r="I95" i="1"/>
  <c r="H95" i="1"/>
  <c r="G95" i="1"/>
  <c r="C95" i="1"/>
  <c r="P94" i="1"/>
  <c r="P93" i="1"/>
  <c r="P92" i="1"/>
  <c r="L91" i="1"/>
  <c r="K91" i="1"/>
  <c r="I91" i="1"/>
  <c r="H91" i="1"/>
  <c r="G91" i="1"/>
  <c r="C91" i="1"/>
  <c r="P90" i="1"/>
  <c r="K89" i="1"/>
  <c r="H89" i="1"/>
  <c r="G89" i="1"/>
  <c r="C89" i="1"/>
  <c r="P88" i="1"/>
  <c r="P87" i="1"/>
  <c r="P86" i="1"/>
  <c r="P85" i="1"/>
  <c r="L84" i="1"/>
  <c r="K84" i="1"/>
  <c r="I84" i="1"/>
  <c r="H84" i="1"/>
  <c r="G84" i="1"/>
  <c r="C84" i="1"/>
  <c r="P83" i="1"/>
  <c r="P82" i="1"/>
  <c r="P81" i="1"/>
  <c r="L80" i="1"/>
  <c r="K80" i="1"/>
  <c r="I80" i="1"/>
  <c r="H80" i="1"/>
  <c r="G80" i="1"/>
  <c r="C80" i="1"/>
  <c r="P79" i="1"/>
  <c r="P78" i="1"/>
  <c r="L77" i="1"/>
  <c r="K77" i="1"/>
  <c r="I77" i="1"/>
  <c r="H77" i="1"/>
  <c r="G77" i="1"/>
  <c r="C77" i="1"/>
  <c r="P74" i="1"/>
  <c r="P73" i="1"/>
  <c r="P72" i="1"/>
  <c r="P71" i="1"/>
  <c r="C71" i="1"/>
  <c r="C67" i="1" s="1"/>
  <c r="P70" i="1"/>
  <c r="P69" i="1"/>
  <c r="P68" i="1"/>
  <c r="L67" i="1"/>
  <c r="I67" i="1"/>
  <c r="H67" i="1"/>
  <c r="G67" i="1"/>
  <c r="H66" i="1"/>
  <c r="P66" i="1" s="1"/>
  <c r="P65" i="1"/>
  <c r="P64" i="1"/>
  <c r="P63" i="1"/>
  <c r="P62" i="1"/>
  <c r="P61" i="1"/>
  <c r="P60" i="1"/>
  <c r="L59" i="1"/>
  <c r="K59" i="1"/>
  <c r="I59" i="1"/>
  <c r="G59" i="1"/>
  <c r="C59" i="1"/>
  <c r="P58" i="1"/>
  <c r="C58" i="1"/>
  <c r="C56" i="1" s="1"/>
  <c r="P57" i="1"/>
  <c r="L56" i="1"/>
  <c r="K56" i="1"/>
  <c r="I56" i="1"/>
  <c r="H56" i="1"/>
  <c r="G56" i="1"/>
  <c r="P55" i="1"/>
  <c r="P54" i="1"/>
  <c r="P53" i="1"/>
  <c r="P51" i="1"/>
  <c r="P50" i="1"/>
  <c r="L49" i="1"/>
  <c r="K49" i="1"/>
  <c r="I49" i="1"/>
  <c r="H49" i="1"/>
  <c r="G49" i="1"/>
  <c r="C49" i="1"/>
  <c r="P48" i="1"/>
  <c r="P47" i="1"/>
  <c r="P46" i="1"/>
  <c r="O45" i="1"/>
  <c r="L45" i="1"/>
  <c r="K45" i="1"/>
  <c r="I45" i="1"/>
  <c r="H45" i="1"/>
  <c r="G45" i="1"/>
  <c r="C45" i="1"/>
  <c r="P44" i="1"/>
  <c r="P43" i="1"/>
  <c r="O42" i="1"/>
  <c r="L42" i="1"/>
  <c r="I42" i="1"/>
  <c r="H42" i="1"/>
  <c r="G42" i="1"/>
  <c r="C42" i="1"/>
  <c r="P41" i="1"/>
  <c r="P40" i="1"/>
  <c r="P39" i="1"/>
  <c r="P38" i="1"/>
  <c r="P37" i="1"/>
  <c r="O36" i="1"/>
  <c r="L36" i="1"/>
  <c r="I36" i="1"/>
  <c r="H36" i="1"/>
  <c r="G36" i="1"/>
  <c r="C36" i="1"/>
  <c r="P34" i="1"/>
  <c r="P33" i="1"/>
  <c r="P32" i="1"/>
  <c r="O31" i="1"/>
  <c r="L31" i="1"/>
  <c r="K31" i="1"/>
  <c r="I31" i="1"/>
  <c r="H31" i="1"/>
  <c r="G31" i="1"/>
  <c r="C31" i="1"/>
  <c r="P30" i="1"/>
  <c r="P29" i="1"/>
  <c r="P28" i="1"/>
  <c r="O27" i="1"/>
  <c r="L27" i="1"/>
  <c r="K27" i="1"/>
  <c r="I27" i="1"/>
  <c r="H27" i="1"/>
  <c r="G27" i="1"/>
  <c r="C27" i="1"/>
  <c r="P26" i="1"/>
  <c r="P25" i="1"/>
  <c r="O24" i="1"/>
  <c r="L24" i="1"/>
  <c r="K24" i="1"/>
  <c r="I24" i="1"/>
  <c r="H24" i="1"/>
  <c r="G24" i="1"/>
  <c r="C24" i="1"/>
  <c r="P23" i="1"/>
  <c r="P22" i="1"/>
  <c r="P21" i="1"/>
  <c r="O20" i="1"/>
  <c r="L20" i="1"/>
  <c r="K20" i="1"/>
  <c r="I20" i="1"/>
  <c r="H20" i="1"/>
  <c r="G20" i="1"/>
  <c r="C20" i="1"/>
  <c r="P19" i="1"/>
  <c r="P18" i="1"/>
  <c r="P17" i="1"/>
  <c r="P16" i="1"/>
  <c r="P15" i="1"/>
  <c r="P14" i="1"/>
  <c r="I13" i="1"/>
  <c r="I12" i="1" s="1"/>
  <c r="H13" i="1"/>
  <c r="G13" i="1"/>
  <c r="L12" i="1"/>
  <c r="C12" i="1"/>
  <c r="J11" i="1" l="1"/>
  <c r="O35" i="1"/>
  <c r="J112" i="1"/>
  <c r="O181" i="1"/>
  <c r="J76" i="1"/>
  <c r="G137" i="1"/>
  <c r="I183" i="1"/>
  <c r="I182" i="1" s="1"/>
  <c r="I181" i="1" s="1"/>
  <c r="P189" i="1"/>
  <c r="P42" i="1"/>
  <c r="M9" i="1"/>
  <c r="K35" i="1"/>
  <c r="P113" i="1"/>
  <c r="M8" i="1"/>
  <c r="G12" i="1"/>
  <c r="P13" i="1"/>
  <c r="K142" i="1"/>
  <c r="K181" i="1"/>
  <c r="P24" i="1"/>
  <c r="P80" i="1"/>
  <c r="P77" i="1"/>
  <c r="J142" i="1"/>
  <c r="J152" i="1"/>
  <c r="J35" i="1"/>
  <c r="J10" i="1" s="1"/>
  <c r="J9" i="1" s="1"/>
  <c r="P89" i="1"/>
  <c r="P56" i="1"/>
  <c r="P120" i="1"/>
  <c r="H160" i="1"/>
  <c r="P67" i="1"/>
  <c r="C11" i="1"/>
  <c r="I160" i="1"/>
  <c r="P45" i="1"/>
  <c r="K160" i="1"/>
  <c r="K153" i="1"/>
  <c r="G143" i="1"/>
  <c r="G76" i="1"/>
  <c r="H76" i="1"/>
  <c r="I143" i="1"/>
  <c r="I11" i="1" s="1"/>
  <c r="C35" i="1"/>
  <c r="L160" i="1"/>
  <c r="L152" i="1" s="1"/>
  <c r="G160" i="1"/>
  <c r="C153" i="1"/>
  <c r="P20" i="1"/>
  <c r="P161" i="1"/>
  <c r="C112" i="1"/>
  <c r="P177" i="1"/>
  <c r="P176" i="1" s="1"/>
  <c r="G112" i="1"/>
  <c r="P27" i="1"/>
  <c r="L35" i="1"/>
  <c r="H112" i="1"/>
  <c r="I76" i="1"/>
  <c r="I112" i="1"/>
  <c r="H143" i="1"/>
  <c r="K11" i="1"/>
  <c r="K112" i="1"/>
  <c r="P100" i="1"/>
  <c r="P99" i="1" s="1"/>
  <c r="H59" i="1"/>
  <c r="H35" i="1" s="1"/>
  <c r="K76" i="1"/>
  <c r="P183" i="1"/>
  <c r="P31" i="1"/>
  <c r="O112" i="1"/>
  <c r="L76" i="1"/>
  <c r="G153" i="1"/>
  <c r="C160" i="1"/>
  <c r="H153" i="1"/>
  <c r="P117" i="1"/>
  <c r="P36" i="1"/>
  <c r="L112" i="1"/>
  <c r="P122" i="1"/>
  <c r="L11" i="1"/>
  <c r="C76" i="1"/>
  <c r="I153" i="1"/>
  <c r="C173" i="1"/>
  <c r="L142" i="1"/>
  <c r="P59" i="1"/>
  <c r="P91" i="1"/>
  <c r="O142" i="1"/>
  <c r="P140" i="1"/>
  <c r="P137" i="1" s="1"/>
  <c r="I35" i="1"/>
  <c r="O11" i="1"/>
  <c r="H12" i="1"/>
  <c r="G35" i="1"/>
  <c r="P106" i="1"/>
  <c r="P125" i="1"/>
  <c r="P153" i="1"/>
  <c r="P166" i="1"/>
  <c r="P95" i="1"/>
  <c r="P149" i="1"/>
  <c r="P178" i="1"/>
  <c r="C143" i="1"/>
  <c r="P171" i="1"/>
  <c r="P132" i="1"/>
  <c r="P49" i="1"/>
  <c r="P84" i="1"/>
  <c r="P148" i="1" l="1"/>
  <c r="P142" i="1" s="1"/>
  <c r="P182" i="1"/>
  <c r="P181" i="1" s="1"/>
  <c r="J201" i="1"/>
  <c r="J8" i="1" s="1"/>
  <c r="G11" i="1"/>
  <c r="K152" i="1"/>
  <c r="G152" i="1"/>
  <c r="G142" i="1" s="1"/>
  <c r="I152" i="1"/>
  <c r="C10" i="1"/>
  <c r="C9" i="1" s="1"/>
  <c r="H152" i="1"/>
  <c r="P35" i="1"/>
  <c r="C152" i="1"/>
  <c r="H142" i="1"/>
  <c r="P160" i="1"/>
  <c r="G10" i="1"/>
  <c r="G9" i="1" s="1"/>
  <c r="I142" i="1"/>
  <c r="K10" i="1"/>
  <c r="O10" i="1"/>
  <c r="H11" i="1"/>
  <c r="H10" i="1" s="1"/>
  <c r="H9" i="1" s="1"/>
  <c r="L10" i="1"/>
  <c r="L201" i="1" s="1"/>
  <c r="L8" i="1" s="1"/>
  <c r="P112" i="1"/>
  <c r="I10" i="1"/>
  <c r="I9" i="1" s="1"/>
  <c r="P152" i="1"/>
  <c r="G201" i="1"/>
  <c r="G8" i="1" s="1"/>
  <c r="P105" i="1"/>
  <c r="P76" i="1" s="1"/>
  <c r="P12" i="1"/>
  <c r="C142" i="1"/>
  <c r="O201" i="1" l="1"/>
  <c r="O9" i="1"/>
  <c r="K9" i="1"/>
  <c r="K201" i="1"/>
  <c r="K8" i="1" s="1"/>
  <c r="I201" i="1"/>
  <c r="I8" i="1" s="1"/>
  <c r="C201" i="1"/>
  <c r="H201" i="1"/>
  <c r="H8" i="1" s="1"/>
  <c r="P11" i="1"/>
  <c r="C8" i="1"/>
  <c r="P9" i="1" l="1"/>
  <c r="O8" i="1"/>
  <c r="P10" i="1"/>
  <c r="P8" i="1" l="1"/>
  <c r="P201" i="1" s="1"/>
</calcChain>
</file>

<file path=xl/sharedStrings.xml><?xml version="1.0" encoding="utf-8"?>
<sst xmlns="http://schemas.openxmlformats.org/spreadsheetml/2006/main" count="283" uniqueCount="256">
  <si>
    <t>CAMARA DE DIPUTADOS</t>
  </si>
  <si>
    <t>DE LA REPUBLICA DOMINICANA</t>
  </si>
  <si>
    <t>AÑO 2025</t>
  </si>
  <si>
    <t>(VALORES EN RD$)</t>
  </si>
  <si>
    <t>DESCRIPCION</t>
  </si>
  <si>
    <t>PRESUPUESTO AÑO 2025</t>
  </si>
  <si>
    <t>ENERO</t>
  </si>
  <si>
    <t>FEBRERO</t>
  </si>
  <si>
    <t>MARZO</t>
  </si>
  <si>
    <t>ABRIL</t>
  </si>
  <si>
    <t>MAYO</t>
  </si>
  <si>
    <t>JUNIO</t>
  </si>
  <si>
    <t>TOTAL EJECUCION ACUMULADA</t>
  </si>
  <si>
    <t>0102-CAMARA DE DIPUTADOS DE LA REPUBLICA DOMINICANA</t>
  </si>
  <si>
    <t>12 AVA PARTE</t>
  </si>
  <si>
    <t>11-REPRESENTACION, FISCALIZACION Y GESTION LEGISLATIVA</t>
  </si>
  <si>
    <t>0001 - Dirección y administración</t>
  </si>
  <si>
    <t>2.1 - REMUNERACIONES Y CONTRIBUCIONES</t>
  </si>
  <si>
    <t>21-SERVICIOS PERSONALES</t>
  </si>
  <si>
    <t>2.1.1 - REMUNERACIONES</t>
  </si>
  <si>
    <t xml:space="preserve">   2.1.1.1.01 - Sueldos empleados fijos</t>
  </si>
  <si>
    <t>211101-SUELDOS FIJOS</t>
  </si>
  <si>
    <t xml:space="preserve">   2.1.1.2.06 - Jornales</t>
  </si>
  <si>
    <t>211206-JORNALES</t>
  </si>
  <si>
    <t xml:space="preserve">   2.1.1.2.09 - Personal de Carácter Eventual</t>
  </si>
  <si>
    <t>211209-PERSONAL  DE CARACTER EVENTUAL</t>
  </si>
  <si>
    <t xml:space="preserve">   2.1.1.3.01 - Sueldos al Personal Fijo en Trámite de Pensiones</t>
  </si>
  <si>
    <t>211301-SUELDOS AL PERSONAL FIJO EN TRÁMITE DE PENSIONES</t>
  </si>
  <si>
    <t xml:space="preserve">   2.1.1.4.01 - Sueldo Anual No. 13</t>
  </si>
  <si>
    <t xml:space="preserve">   2.1.1.5.01 - Prestaciones Económicas</t>
  </si>
  <si>
    <t>211501-PRESTACION LABORAL POR DESVICULACION</t>
  </si>
  <si>
    <t xml:space="preserve">   2.1.1.5.04 - Proporción de Vacaciones no Disfrutadas</t>
  </si>
  <si>
    <t>2.1.2 - SOBRESUELDOS</t>
  </si>
  <si>
    <t xml:space="preserve">   2.1.2.2.05 - Compensación Servicios de Seguridad</t>
  </si>
  <si>
    <t>212205-COMPENSACION SERVICIOS DE SEGURIDAD</t>
  </si>
  <si>
    <t xml:space="preserve">   2.1.2.2.06 - Incentivo por Rendimiento Individual</t>
  </si>
  <si>
    <t xml:space="preserve">   2.1.2.2.09 - Bono por desempeño a Servidores de Carrera</t>
  </si>
  <si>
    <t>212209-BONO POR DESEMPEÑO</t>
  </si>
  <si>
    <t>2.1.3 - DIETAS Y GASTOS DE REPRESENTACIÓN</t>
  </si>
  <si>
    <t xml:space="preserve">   2.1.3.1.01 - Dietas en el País</t>
  </si>
  <si>
    <t>213101-DIETAS EN EL PAÍS</t>
  </si>
  <si>
    <t xml:space="preserve">   2.1.3.2.01 - Gastos de Representación en el País</t>
  </si>
  <si>
    <t>213201-GASTOS DE REPRESENTACION EN EL PAÍS</t>
  </si>
  <si>
    <t>2.1.4 - GRATIFICACIONES Y BONIFICACIONES</t>
  </si>
  <si>
    <t xml:space="preserve">   2.1.4.1.01 - Bonificaciones</t>
  </si>
  <si>
    <t xml:space="preserve">   2.1.4.2.01 - Bono Escolar</t>
  </si>
  <si>
    <t xml:space="preserve">   2.1.4.2.04 - Otras Gratificaciones</t>
  </si>
  <si>
    <t>2.1.5 - CONTRIBUCIONES A LA SEGURIDAD SOCIAL</t>
  </si>
  <si>
    <t>215402-CONTRIBUCIONES AL PLAN DE RETIRO COMPLEMENTARIO LEGISLATIVO</t>
  </si>
  <si>
    <t xml:space="preserve">   2.1.5.1.01 - Contribuciones al Seguro de Salud</t>
  </si>
  <si>
    <t xml:space="preserve">   2.1.5.2.01 - Contribuciones al Seguro de Pensiones</t>
  </si>
  <si>
    <t xml:space="preserve">   2.1.5.3.01 - Contribuciones al Seguro de Riesgo Laboral</t>
  </si>
  <si>
    <t>22-CONTRATACION DE SERVICIOS</t>
  </si>
  <si>
    <t>2.2.1 - SERVICIOS BÁSICOS</t>
  </si>
  <si>
    <t xml:space="preserve">   2.2.1.3.01 - Teléfono local</t>
  </si>
  <si>
    <t>221301-TELEFONO LOCAL</t>
  </si>
  <si>
    <t xml:space="preserve">   2.2.1.5.01 - Servicio de Internet y Televisión por Cable</t>
  </si>
  <si>
    <t>221501-SERVICIO DE INTERNET Y TELEVISION POR CABLE</t>
  </si>
  <si>
    <t xml:space="preserve">   2.2.1.6.01 - Energía Eléctrica</t>
  </si>
  <si>
    <t>221601-ENERGIA ELECTRICA</t>
  </si>
  <si>
    <t xml:space="preserve">   2.2.1.7.01 - Agua</t>
  </si>
  <si>
    <t>221701-AGUA</t>
  </si>
  <si>
    <t xml:space="preserve">   2.2.1.8.01 - Recolección de Residuos</t>
  </si>
  <si>
    <t>221801-RECOLECCIÓN DE RESIDUOS SOLIDOS</t>
  </si>
  <si>
    <t>2.2.2 - PUBLICIDAD, IMPRESIÓN Y ENCUADERNACIÓN</t>
  </si>
  <si>
    <t xml:space="preserve">   2.2.2.1.01 - Publicidad y Propaganda</t>
  </si>
  <si>
    <t>222101-PUBLICIDAD Y PROPAGANDA</t>
  </si>
  <si>
    <t xml:space="preserve">   2.2.2.2.01 - Impresión, Encuadernación y Rotulación</t>
  </si>
  <si>
    <t>222201-IMPRESIÓN Y ENCUADERNACIÓN</t>
  </si>
  <si>
    <t>2.2.4 - TRANSPORTE Y ALMACENAJE</t>
  </si>
  <si>
    <t xml:space="preserve">   2.2.4.1.01 - Pasajes y Gastos de Transporte</t>
  </si>
  <si>
    <t xml:space="preserve">   2.2.4.2.01 - Fletes</t>
  </si>
  <si>
    <t>224201-FLETES</t>
  </si>
  <si>
    <t xml:space="preserve">   2.2.4.4.01 - Peaje</t>
  </si>
  <si>
    <t>2.2.5 - ALQUILERES Y RENTAS</t>
  </si>
  <si>
    <t xml:space="preserve">   2.2.5.1.01 - Alquileres y Rentas de Edificaciones y Locales</t>
  </si>
  <si>
    <t>225101-ALQUILLERES Y RENTAS DE EDIFICIOS Y LOCALES</t>
  </si>
  <si>
    <t xml:space="preserve">   2.2.5.3.01 - Alquiler de Equipo Educacional</t>
  </si>
  <si>
    <t>225301-ALQUILER DE EQUIPO EDUCACIONAL</t>
  </si>
  <si>
    <t xml:space="preserve">   2.2.5.4.01 - Alquileres de Equipos de Transporte, Tracción y Elevación</t>
  </si>
  <si>
    <t>225401-ALQUILERES DE EQUIPOS DE TRANSPORTE, TRACCIÓN Y ELEVACIÓN</t>
  </si>
  <si>
    <t xml:space="preserve">   2.2.5.6.01 - Alquileres de Terrenos</t>
  </si>
  <si>
    <t xml:space="preserve">   2.2.5.8.01 - Otros alquileres y Arrendamientos por Derechos de Usos</t>
  </si>
  <si>
    <t xml:space="preserve">   2.2.5.9.01 -  Licencias </t>
  </si>
  <si>
    <t>225901-LICENCIAS DE INFORMATICAS</t>
  </si>
  <si>
    <t>2.2.6 - SEGUROS</t>
  </si>
  <si>
    <t xml:space="preserve">   2.2.6.2.01 - Seguro de Bienes Muebles</t>
  </si>
  <si>
    <t xml:space="preserve">   2.2.6.3.01 - Seguros de Personas</t>
  </si>
  <si>
    <t>226301-SEGUROS DE PERSONAS</t>
  </si>
  <si>
    <t>2.2.7 - SERVICIOS DE CONSERVACIÓN, REPARACIONES MENORES E INSTALACIONES TEMPORALES</t>
  </si>
  <si>
    <t xml:space="preserve">   2.2.7.1.01 - Reparaciones y Mantenimientos Menores en Edificaciones</t>
  </si>
  <si>
    <t>227101-OBRAS MENORES EN EDIFICACIONES</t>
  </si>
  <si>
    <t xml:space="preserve">   2.2.7.2.01 - Mantenimiento y Reparación de Mobiliarios y equipos de oficina</t>
  </si>
  <si>
    <t>227201-MANTENIMIENTO Y REPARACIÓN DE MUEBLES Y EQUIPOS DE OFICINA</t>
  </si>
  <si>
    <t xml:space="preserve">   2.2.7.2.02 - Mantenimiento y Reparación de mobiliarios y Equipos </t>
  </si>
  <si>
    <t xml:space="preserve">   2.2.7.2.03 - Mantenimiento y Reparación de Equipo Educacionales y Recreación</t>
  </si>
  <si>
    <t xml:space="preserve">   2.2.7.2.05 - Mantenimiento y Reparación de equipo de comunicación y audiovisuales</t>
  </si>
  <si>
    <t xml:space="preserve">   2.2.7.2.06 - Mantenimiento y Reparación de Equipos de Transporte, Tracción y Elevación</t>
  </si>
  <si>
    <t>227206-MANTENIMIENTO Y REPARACIÓN DE EQUIPOS DE TRANSPORTE, TRACCIÓN Y ELEVACIÓN</t>
  </si>
  <si>
    <t xml:space="preserve">   2.2.7.2.99 - Otros servicios de Repracion y Mantenimiento,  Desmonte e Instalación</t>
  </si>
  <si>
    <t>2.2.8 - OTROS SERVICIOS NO INCLUIDOS EN CONCEPTOS ANTERIORES</t>
  </si>
  <si>
    <t xml:space="preserve">   2.2.8.1.01 - Gastos Judiciales</t>
  </si>
  <si>
    <t xml:space="preserve">   2.2.8.2.01 - Comisiones y Gastos</t>
  </si>
  <si>
    <t xml:space="preserve">   2.2.8.5.03 - Llimpieza e Higiene</t>
  </si>
  <si>
    <t>228502-LAVANDERIA</t>
  </si>
  <si>
    <t xml:space="preserve">   2.2.8.6.01 - Eventos Generales</t>
  </si>
  <si>
    <t>228601-EVENTOS GENERALS</t>
  </si>
  <si>
    <t xml:space="preserve">   2.2.8.7.06 - Otros Servicios Técnicos Profesionales</t>
  </si>
  <si>
    <t>228706-OTROS SERVICIOS TÉCNICOS PROFESIONALES</t>
  </si>
  <si>
    <t xml:space="preserve">   2.2.8.8.01 - Impuestos</t>
  </si>
  <si>
    <t>228801-IMPUESTOS</t>
  </si>
  <si>
    <t xml:space="preserve">   2.2.8.8.03 - Tasas</t>
  </si>
  <si>
    <t>23-MATERIALES Y SUMINISTROS</t>
  </si>
  <si>
    <t>2.3.1 - ALIMENTOS Y PRODUCTOS AGROFORESTALES</t>
  </si>
  <si>
    <t xml:space="preserve">   2.3.1.1.01 - Alimento y Bebidas para Personas</t>
  </si>
  <si>
    <t>231101-ALIMENTOS Y BEBIDAS PARA PERSONAS</t>
  </si>
  <si>
    <t xml:space="preserve">   2.3.1.3.03 - Productos Forestales</t>
  </si>
  <si>
    <t>231303-PRODUCTOS FORESTALES</t>
  </si>
  <si>
    <t>2.3.2 - TEXTILES Y VESTUARIOS</t>
  </si>
  <si>
    <t xml:space="preserve">   2.3.2.1.01 - Hilados y Telas</t>
  </si>
  <si>
    <t>232101-HILADOS Y TELAS</t>
  </si>
  <si>
    <t xml:space="preserve">   2.3.2.2.01 - Acabados Textiles</t>
  </si>
  <si>
    <t>232201-ACABADOS TEXTILES</t>
  </si>
  <si>
    <t xml:space="preserve">   2.3.2.3.01 - Prendas y Accesorios de Vestir</t>
  </si>
  <si>
    <t>2.3.3 - PAPEL, CARTÓN E IMPRESOS</t>
  </si>
  <si>
    <t xml:space="preserve">   2.3.3.1.01 - Papel de Escritorio</t>
  </si>
  <si>
    <t>233101-PAPEL DE ESCRITORIO</t>
  </si>
  <si>
    <t xml:space="preserve">   2.3.3.2.01 - Papel y Cartón</t>
  </si>
  <si>
    <t>233201-PRODUCTOS DE PAPEL Y CARTÓN</t>
  </si>
  <si>
    <t xml:space="preserve">   2.3.3.3.01 - Productos de Artes Gráficas</t>
  </si>
  <si>
    <t>233301-PRODUCTOS DE ARTES GRÁFICAS</t>
  </si>
  <si>
    <t xml:space="preserve">   2.3.3.4.01 - Libros, Revistas y Periódicos</t>
  </si>
  <si>
    <t>2.3.4 - PRODUCTOS MEDICINALES PARA USO HUMANO</t>
  </si>
  <si>
    <t xml:space="preserve">   2.3.4.1.01- Productos Medicinales para uso Humano</t>
  </si>
  <si>
    <t>2.3.5 - CUERO, CAUCHO Y PLÁSTICO</t>
  </si>
  <si>
    <t xml:space="preserve">   2.3.5.1.01 - Cuero y pieles</t>
  </si>
  <si>
    <t xml:space="preserve">   2.3.5.3.01 - Llantas y Neumáticos</t>
  </si>
  <si>
    <t xml:space="preserve">   2.3.5.5.01 - Articulos de  Plástico</t>
  </si>
  <si>
    <t>235501-ARTÍCULOS DE PLASTICO</t>
  </si>
  <si>
    <t>2.3.6 - PRODUCTOS DE MINERALES, METÁLICOS Y NO METÁLICOS</t>
  </si>
  <si>
    <t xml:space="preserve">   2.3.6.1.05 - Productos de Arcilla y  Derivados</t>
  </si>
  <si>
    <t xml:space="preserve">   2.3.6.2.01 - Productos de Vidrio</t>
  </si>
  <si>
    <t>236201-PRODUCTOS DE VIDRIO</t>
  </si>
  <si>
    <t xml:space="preserve">   2.3.6.3.06 - Productos Metálicos</t>
  </si>
  <si>
    <t>236306-PRODUCTOS METALICOS</t>
  </si>
  <si>
    <t>2.3.7 - COMBUSTIBLES, LUBRICANTES, PRODUCTOS QUÍMICOS Y CONEXOS</t>
  </si>
  <si>
    <t xml:space="preserve">   2.3.7.1.01 - Gasolina</t>
  </si>
  <si>
    <t>237101-GASOLINA</t>
  </si>
  <si>
    <t xml:space="preserve">   2.3.7.2.02 - Productos Fotoquimicos</t>
  </si>
  <si>
    <t>237202-PRODUCTOS FOTOQUIMICOS</t>
  </si>
  <si>
    <t xml:space="preserve">   2.3.7.2.06 - Pinturas, Lacas, Barnices, Diluyentes y Absorbentes para Pinturas</t>
  </si>
  <si>
    <t>2.3.9 - PRODUCTOS Y ÚTILES VARIOS</t>
  </si>
  <si>
    <t xml:space="preserve">   2.3.9.1.02 - Materiales de limpieza e higiene personal</t>
  </si>
  <si>
    <t>239102-UTILES Y MATERIALES DE LIMPIEZA E HIGIENE PERSONAL</t>
  </si>
  <si>
    <t xml:space="preserve">   2.3.9.2.01 - Útiles  y Materiales de Escritorio, Oficina e Informática</t>
  </si>
  <si>
    <t>239201-UTILES DE ESCRITORIO, OFICINA INFORMÁTICA Y DE ENSEÑANZA</t>
  </si>
  <si>
    <t xml:space="preserve">   2.3.9.5.01 - Útiles de Cocina y Comedor</t>
  </si>
  <si>
    <t>239501-UTILES DE COCINA Y COMEDOR</t>
  </si>
  <si>
    <t xml:space="preserve">   2.3.9.6.01 - Productos Eléctricos y Afines</t>
  </si>
  <si>
    <t>239601-PRODUCTOS ELÉCTRICOS Y AFINES</t>
  </si>
  <si>
    <t xml:space="preserve">   2.3.9.9.05 - Productos y Utiles Diversos</t>
  </si>
  <si>
    <t>239905-PRODUCTOS Y UTILES VARIOS NIP</t>
  </si>
  <si>
    <t>26-BIENES MUEBLES, INMUEBLES E INTANGIBLES</t>
  </si>
  <si>
    <t>2.6.1 - MOBILIARIO Y EQUIPO</t>
  </si>
  <si>
    <t xml:space="preserve">   2.6.1.1.01 - Muebles, Equipos de Oficina y Estantería</t>
  </si>
  <si>
    <t>261101-MUEBLES DE OFICINA Y ESTANTERÍA</t>
  </si>
  <si>
    <t xml:space="preserve">   2.6.1.3.01 - Equipos de tecnología de la información y comunicación</t>
  </si>
  <si>
    <t xml:space="preserve">   2.6.1.4.01 - Electrodomésticos</t>
  </si>
  <si>
    <t>261401-OTROS MOBILIARIOS Y EQUIPOS NO IDENTIFICADOS PRECEDENTEMENTE</t>
  </si>
  <si>
    <t>2.6.2 - MOBILIARIO Y EQUIPO DE AUDIO, AUDIOVISUAL, RECREATIVO Y EDUCACIONAL</t>
  </si>
  <si>
    <t xml:space="preserve">   2.6.2.4.01 - Mobiliario y Equipo Educacional y Recreativo</t>
  </si>
  <si>
    <t>2.6.3 - EQUIPO E INSTRUMENTAL, CIENTÍFICO Y LABORATORIO</t>
  </si>
  <si>
    <t xml:space="preserve">   2.6.3.1.01 - Equipo médico y de laboratorio</t>
  </si>
  <si>
    <t>2.6.4 - VEHÍCULOS Y EQUIPO DE TRANSPORTE, TRACCIÓN Y ELEVACIÓN</t>
  </si>
  <si>
    <t xml:space="preserve">   2.6.4.1.01 - Automóviles y Camiones</t>
  </si>
  <si>
    <t xml:space="preserve">   2.6.4.6.01 - Equipo de Tracción</t>
  </si>
  <si>
    <t>2.6.5 - MAQUINARIA, OTROS EQUIPOS Y HERRAMIENTAS</t>
  </si>
  <si>
    <t xml:space="preserve">   2.6.5.4.01 - Sistema de Climatizacion</t>
  </si>
  <si>
    <t xml:space="preserve">   2.6.5.5.01 - Equipo de Comunicación, Telecomunicaciones y Señalamiento</t>
  </si>
  <si>
    <t xml:space="preserve">   2.6.5.6.01 - Equipo de Generación Eléctrica y Afines</t>
  </si>
  <si>
    <t xml:space="preserve">   2.6.5.8.01 - Otros Equipos</t>
  </si>
  <si>
    <t>2.6.6 - EQUIPOS DE DEFENSA Y SEGURIDAD</t>
  </si>
  <si>
    <t xml:space="preserve">   2.6.6.1.01 - Equipos de Defensa</t>
  </si>
  <si>
    <t>2.6.8 - BIENES INTANGIBLES</t>
  </si>
  <si>
    <t xml:space="preserve">   2.6.8.3.01 - Programas de Informática</t>
  </si>
  <si>
    <t xml:space="preserve">   2.6.8.3.02 - Base de datos</t>
  </si>
  <si>
    <t>2.6.9.3 EDIFIIOS NO RESIDENCIALES</t>
  </si>
  <si>
    <t xml:space="preserve">   2.6.9.3.01 - Terrenos</t>
  </si>
  <si>
    <t>2.7 OBRAS</t>
  </si>
  <si>
    <t>27-OBRAS</t>
  </si>
  <si>
    <t>2.7.1 - OBRAS EN EDIFICACIONES</t>
  </si>
  <si>
    <t>2.7.2-OBRAS DE ENERGIA</t>
  </si>
  <si>
    <t>272201-OBRAS DE ENERGIA</t>
  </si>
  <si>
    <t xml:space="preserve">   2.7.2.2.01 - Obras de Energia</t>
  </si>
  <si>
    <t>0002 - Discusión de iniciativas legislativas y fiscalización</t>
  </si>
  <si>
    <t xml:space="preserve">   2.1.1.1.01 - Sueldos Empleados fijos</t>
  </si>
  <si>
    <t xml:space="preserve">   2.1.5.4.02 - Contribuciones al Plan de Retiro   Complementario Legislativo y Organos Constitucionales</t>
  </si>
  <si>
    <t>2.2 - CONTRATACIÓN DE SERVICIOS</t>
  </si>
  <si>
    <t>2.2.3 - VIÁTICOS</t>
  </si>
  <si>
    <t xml:space="preserve">   2.2.3.1.01 - Viáticos Dentro del País</t>
  </si>
  <si>
    <t>223101-VIATICOS DENTRO DEL PAIS</t>
  </si>
  <si>
    <t xml:space="preserve">   2.2.3.2.01 - Viaticos Fuera del País</t>
  </si>
  <si>
    <t>223201-VIATICOS FUERA DEL PAÍS</t>
  </si>
  <si>
    <t>0003 - Legislación parlacen</t>
  </si>
  <si>
    <t xml:space="preserve">    2.1.1.1.01 - Sueldos Empleados Fijos</t>
  </si>
  <si>
    <t xml:space="preserve">    2.1.2.2.08 - Compensaciones Especiales</t>
  </si>
  <si>
    <t xml:space="preserve">   2.2.1.3.01 - Teléfono Local</t>
  </si>
  <si>
    <t>2.3 - MATERIALES Y SUMINISTROS</t>
  </si>
  <si>
    <t>2.4 - TRANSFERENCIAS CORRIENTES</t>
  </si>
  <si>
    <t xml:space="preserve">   2.4.7.2.01 - Transferencia corrientes a Organismos Internacionales</t>
  </si>
  <si>
    <t>2492-SUELDOS EN LAS TRANSFERENCIA A OTRAS INSTITUCIONES PUBLICAS</t>
  </si>
  <si>
    <t>2.6 - BIENES MUEBLES, INMUEBLES E INTANGIBLES</t>
  </si>
  <si>
    <t>0000 - ADMINISTRACION Y CONTRIBUCIONES ESPECIALES</t>
  </si>
  <si>
    <t>24-TRANSFERENCIAS CORRIENTES</t>
  </si>
  <si>
    <t>2.4.1 - TRANSFERENCIAS CORRIENTES AL SECTOR PRIVADO</t>
  </si>
  <si>
    <t xml:space="preserve">    2.4.1.1.03 - Indemnización Laboral</t>
  </si>
  <si>
    <t xml:space="preserve">    2.4.1.2.01 - Ayudas y Donaciones Programadas a Hogares y Personas</t>
  </si>
  <si>
    <t>241201-AYUDAS Y DONACIONES PROGRAMADAS  A HOGARES Y PERSONAS</t>
  </si>
  <si>
    <t xml:space="preserve">    2.4.1.2.02 - Ayudas y Donaciones Ocasionales a Hogares y Personas</t>
  </si>
  <si>
    <t>241202-AYUDAS Y DONACIONES OCASIONALES A HOGARES Y PERSONAS</t>
  </si>
  <si>
    <t xml:space="preserve">    2.4.1.4.01 - Becas Nacionales</t>
  </si>
  <si>
    <t>241401-BECAS NACIONALES</t>
  </si>
  <si>
    <t xml:space="preserve">    2.4.1.4.02 - Becas Extranjeras</t>
  </si>
  <si>
    <t>241605-TRANSFERENCIAS CORRIENTES OCASIONALES  ASOCIACIONES SIN FINES DE LUCRO</t>
  </si>
  <si>
    <t xml:space="preserve">    2.4.7.2.01 Transferencias a Organimos Internacionales</t>
  </si>
  <si>
    <t xml:space="preserve">    2.4.1.6.05 - Transferencia Corriente Sin Fines de Lucro</t>
  </si>
  <si>
    <t>2.4.7 - TRANSFERENCIAS CORRIENTES AL SECTOR EXTERNO</t>
  </si>
  <si>
    <t>2.4.7.2.01 - Transferencias corrientes a Organismos Internacionales</t>
  </si>
  <si>
    <t>2.4 Transferencia Corriente</t>
  </si>
  <si>
    <t>2. 4. 1.1.03-indemnizacion laboral</t>
  </si>
  <si>
    <t>2.4.1.6.05-Transferencia corriente sin fines de lucro</t>
  </si>
  <si>
    <t>98-</t>
  </si>
  <si>
    <t>TOTAL GENERAL</t>
  </si>
  <si>
    <t>2-GASTOS</t>
  </si>
  <si>
    <t>Lic Tania Ruiz Caamaño</t>
  </si>
  <si>
    <t>Lic. Elbita Peña</t>
  </si>
  <si>
    <t>Lic. Rosa Andrea Pimentel</t>
  </si>
  <si>
    <t>Encargada Depto. De Presupuesto</t>
  </si>
  <si>
    <t>Coordinadora Contabilidad</t>
  </si>
  <si>
    <t>Directora Financiera</t>
  </si>
  <si>
    <t xml:space="preserve">    2.8.2.2.01 - Provision para Gastos Futuros</t>
  </si>
  <si>
    <t>JULIO</t>
  </si>
  <si>
    <t xml:space="preserve">   2.7.1.2.01 - Obras para Edificación no Residencial</t>
  </si>
  <si>
    <t>EJECUCION PRESUPUESTARIA</t>
  </si>
  <si>
    <t xml:space="preserve">   2.3.9.3.01 - Útiles menores médico, quirúrgicos o de laboratorio</t>
  </si>
  <si>
    <t>TIPO/ OBJETO</t>
  </si>
  <si>
    <t>AGOSTO</t>
  </si>
  <si>
    <t>PRESUPUESTO MODIFICADO</t>
  </si>
  <si>
    <t xml:space="preserve">   2.3.7.1.02 - Gasoil</t>
  </si>
  <si>
    <t xml:space="preserve">  2.3.7.1.06 -  Lubricantes</t>
  </si>
  <si>
    <t xml:space="preserve">   2.6.2.1.01- Equipos y Aparatos Audiovisuales</t>
  </si>
  <si>
    <t xml:space="preserve">    2.4.7.2.01  - Transferencias a Organimos Internacionales</t>
  </si>
  <si>
    <t xml:space="preserve">   2.2.8.9.02 - DIferencia Cambiaria</t>
  </si>
  <si>
    <t>2.3- MATERIALES Y SUMINISTROS</t>
  </si>
  <si>
    <t>2.6- BIENES MUEBLES, INMUEBLES E INTANGIBLES</t>
  </si>
  <si>
    <t>2.2- CONTRATACION DE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</si>
</sst>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masis MT Pro Medium"/>
      <family val="1"/>
    </font>
    <font>
      <b/>
      <sz val="1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43" fontId="0" fillId="3" borderId="2" xfId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43" fontId="4" fillId="3" borderId="2" xfId="0" applyNumberFormat="1" applyFont="1" applyFill="1" applyBorder="1" applyAlignment="1">
      <alignment horizontal="center" vertical="center"/>
    </xf>
    <xf numFmtId="43" fontId="4" fillId="3" borderId="2" xfId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43" fontId="0" fillId="0" borderId="0" xfId="1" applyFont="1" applyBorder="1" applyAlignment="1">
      <alignment vertical="center"/>
    </xf>
    <xf numFmtId="0" fontId="0" fillId="3" borderId="0" xfId="0" applyFill="1" applyAlignment="1">
      <alignment vertical="center"/>
    </xf>
    <xf numFmtId="43" fontId="4" fillId="3" borderId="0" xfId="1" applyFont="1" applyFill="1" applyBorder="1" applyAlignment="1">
      <alignment vertical="center"/>
    </xf>
    <xf numFmtId="43" fontId="0" fillId="3" borderId="0" xfId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7" fillId="0" borderId="0" xfId="1" applyFont="1" applyBorder="1" applyAlignment="1">
      <alignment vertical="center"/>
    </xf>
    <xf numFmtId="0" fontId="8" fillId="3" borderId="0" xfId="0" applyFont="1" applyFill="1" applyAlignment="1">
      <alignment vertical="center"/>
    </xf>
    <xf numFmtId="0" fontId="0" fillId="3" borderId="1" xfId="0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43" fontId="4" fillId="3" borderId="2" xfId="1" applyFont="1" applyFill="1" applyBorder="1" applyAlignment="1">
      <alignment vertical="center"/>
    </xf>
    <xf numFmtId="43" fontId="8" fillId="3" borderId="2" xfId="1" applyFont="1" applyFill="1" applyBorder="1" applyAlignment="1">
      <alignment vertical="center"/>
    </xf>
    <xf numFmtId="43" fontId="8" fillId="3" borderId="3" xfId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4" fontId="9" fillId="0" borderId="0" xfId="0" applyNumberFormat="1" applyFont="1" applyAlignment="1">
      <alignment vertical="center"/>
    </xf>
    <xf numFmtId="4" fontId="0" fillId="0" borderId="0" xfId="0" applyNumberFormat="1" applyAlignment="1">
      <alignment vertical="center"/>
    </xf>
    <xf numFmtId="43" fontId="9" fillId="0" borderId="0" xfId="1" applyFont="1" applyBorder="1" applyAlignment="1">
      <alignment vertical="center"/>
    </xf>
    <xf numFmtId="0" fontId="8" fillId="0" borderId="0" xfId="0" applyFont="1" applyAlignment="1">
      <alignment vertical="center"/>
    </xf>
    <xf numFmtId="43" fontId="8" fillId="0" borderId="0" xfId="1" applyFont="1" applyFill="1" applyBorder="1" applyAlignment="1">
      <alignment vertical="center"/>
    </xf>
    <xf numFmtId="43" fontId="4" fillId="0" borderId="0" xfId="1" applyFont="1" applyBorder="1" applyAlignment="1">
      <alignment vertical="center"/>
    </xf>
    <xf numFmtId="43" fontId="8" fillId="0" borderId="0" xfId="1" applyFont="1" applyBorder="1" applyAlignment="1">
      <alignment vertical="center"/>
    </xf>
    <xf numFmtId="43" fontId="9" fillId="2" borderId="0" xfId="1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43" fontId="4" fillId="3" borderId="3" xfId="1" applyFont="1" applyFill="1" applyBorder="1" applyAlignment="1">
      <alignment vertical="center"/>
    </xf>
    <xf numFmtId="43" fontId="4" fillId="0" borderId="0" xfId="1" applyFont="1" applyFill="1" applyBorder="1" applyAlignment="1">
      <alignment vertical="center"/>
    </xf>
    <xf numFmtId="43" fontId="0" fillId="2" borderId="0" xfId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3" fontId="7" fillId="0" borderId="0" xfId="1" applyFont="1" applyFill="1" applyBorder="1" applyAlignment="1">
      <alignment vertical="center"/>
    </xf>
    <xf numFmtId="43" fontId="0" fillId="0" borderId="0" xfId="1" applyFont="1" applyFill="1" applyBorder="1" applyAlignment="1">
      <alignment vertical="center"/>
    </xf>
    <xf numFmtId="43" fontId="3" fillId="0" borderId="0" xfId="1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1" xfId="0" applyFont="1" applyFill="1" applyBorder="1" applyAlignment="1">
      <alignment vertical="center"/>
    </xf>
    <xf numFmtId="43" fontId="9" fillId="0" borderId="0" xfId="1" applyFont="1" applyFill="1" applyBorder="1" applyAlignment="1">
      <alignment vertical="center"/>
    </xf>
    <xf numFmtId="0" fontId="8" fillId="0" borderId="0" xfId="0" applyFont="1" applyAlignment="1">
      <alignment vertical="center" wrapText="1"/>
    </xf>
    <xf numFmtId="0" fontId="8" fillId="3" borderId="0" xfId="0" applyFont="1" applyFill="1" applyAlignment="1">
      <alignment horizontal="left" vertical="center"/>
    </xf>
    <xf numFmtId="0" fontId="0" fillId="0" borderId="0" xfId="0" applyAlignment="1">
      <alignment vertical="center" wrapText="1"/>
    </xf>
    <xf numFmtId="43" fontId="10" fillId="2" borderId="0" xfId="1" applyFont="1" applyFill="1" applyBorder="1" applyAlignment="1">
      <alignment vertical="center"/>
    </xf>
    <xf numFmtId="0" fontId="8" fillId="3" borderId="2" xfId="0" applyFont="1" applyFill="1" applyBorder="1" applyAlignment="1">
      <alignment horizontal="left" vertical="center"/>
    </xf>
    <xf numFmtId="4" fontId="8" fillId="0" borderId="0" xfId="0" applyNumberFormat="1" applyFont="1" applyAlignment="1">
      <alignment vertical="center"/>
    </xf>
    <xf numFmtId="0" fontId="4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43" fontId="8" fillId="4" borderId="0" xfId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43" fontId="5" fillId="0" borderId="0" xfId="1" applyFont="1" applyBorder="1" applyAlignment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3" fontId="2" fillId="0" borderId="2" xfId="1" applyFont="1" applyBorder="1" applyAlignment="1">
      <alignment vertical="center"/>
    </xf>
    <xf numFmtId="43" fontId="4" fillId="0" borderId="2" xfId="1" applyFont="1" applyBorder="1" applyAlignment="1">
      <alignment vertical="center"/>
    </xf>
    <xf numFmtId="43" fontId="8" fillId="0" borderId="2" xfId="1" applyFont="1" applyBorder="1" applyAlignment="1">
      <alignment vertical="center"/>
    </xf>
    <xf numFmtId="43" fontId="8" fillId="0" borderId="3" xfId="1" applyFont="1" applyBorder="1" applyAlignment="1">
      <alignment vertical="center"/>
    </xf>
    <xf numFmtId="43" fontId="4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5" borderId="0" xfId="0" applyFont="1" applyFill="1" applyAlignment="1">
      <alignment vertical="center"/>
    </xf>
    <xf numFmtId="0" fontId="0" fillId="5" borderId="0" xfId="0" applyFill="1" applyAlignment="1">
      <alignment vertical="center"/>
    </xf>
    <xf numFmtId="43" fontId="4" fillId="5" borderId="0" xfId="1" applyFont="1" applyFill="1" applyBorder="1" applyAlignment="1">
      <alignment vertical="center"/>
    </xf>
    <xf numFmtId="43" fontId="0" fillId="5" borderId="0" xfId="1" applyFont="1" applyFill="1" applyBorder="1" applyAlignment="1">
      <alignment vertical="center"/>
    </xf>
    <xf numFmtId="43" fontId="4" fillId="5" borderId="0" xfId="1" applyFont="1" applyFill="1" applyBorder="1" applyAlignment="1">
      <alignment horizontal="center" vertical="center"/>
    </xf>
    <xf numFmtId="0" fontId="8" fillId="5" borderId="0" xfId="0" applyFont="1" applyFill="1" applyAlignment="1">
      <alignment vertical="center"/>
    </xf>
    <xf numFmtId="43" fontId="1" fillId="0" borderId="0" xfId="1" applyFont="1" applyFill="1" applyBorder="1" applyAlignment="1">
      <alignment vertical="center"/>
    </xf>
    <xf numFmtId="0" fontId="10" fillId="0" borderId="0" xfId="0" applyFont="1" applyAlignment="1">
      <alignment horizontal="left" vertical="center" wrapText="1"/>
    </xf>
    <xf numFmtId="43" fontId="4" fillId="3" borderId="5" xfId="1" applyFont="1" applyFill="1" applyBorder="1" applyAlignment="1">
      <alignment vertical="center"/>
    </xf>
    <xf numFmtId="43" fontId="4" fillId="0" borderId="4" xfId="1" applyFont="1" applyBorder="1" applyAlignment="1">
      <alignment vertical="center"/>
    </xf>
    <xf numFmtId="43" fontId="8" fillId="0" borderId="4" xfId="1" applyFont="1" applyBorder="1" applyAlignment="1">
      <alignment vertical="center"/>
    </xf>
    <xf numFmtId="43" fontId="0" fillId="0" borderId="0" xfId="1" applyFont="1" applyAlignment="1">
      <alignment vertical="center"/>
    </xf>
    <xf numFmtId="43" fontId="4" fillId="0" borderId="0" xfId="1" applyFont="1" applyAlignment="1">
      <alignment vertical="center"/>
    </xf>
    <xf numFmtId="43" fontId="0" fillId="3" borderId="1" xfId="1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 wrapText="1"/>
    </xf>
    <xf numFmtId="43" fontId="10" fillId="0" borderId="0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4" fontId="11" fillId="0" borderId="0" xfId="0" applyNumberFormat="1" applyFont="1" applyAlignment="1">
      <alignment vertical="top"/>
    </xf>
    <xf numFmtId="43" fontId="0" fillId="0" borderId="0" xfId="1" applyFont="1" applyAlignment="1">
      <alignment vertical="top"/>
    </xf>
    <xf numFmtId="43" fontId="0" fillId="0" borderId="7" xfId="1" applyFont="1" applyBorder="1" applyAlignment="1">
      <alignment vertical="center"/>
    </xf>
    <xf numFmtId="43" fontId="4" fillId="3" borderId="7" xfId="1" applyFont="1" applyFill="1" applyBorder="1" applyAlignment="1">
      <alignment vertical="center"/>
    </xf>
    <xf numFmtId="43" fontId="12" fillId="0" borderId="0" xfId="1" applyFont="1" applyBorder="1" applyAlignment="1">
      <alignment vertical="top"/>
    </xf>
    <xf numFmtId="43" fontId="12" fillId="0" borderId="7" xfId="1" applyFont="1" applyBorder="1" applyAlignment="1">
      <alignment vertical="top"/>
    </xf>
    <xf numFmtId="43" fontId="11" fillId="0" borderId="0" xfId="1" applyFont="1" applyAlignment="1">
      <alignment vertical="top"/>
    </xf>
    <xf numFmtId="4" fontId="13" fillId="0" borderId="0" xfId="0" applyNumberFormat="1" applyFont="1" applyAlignment="1">
      <alignment vertical="top"/>
    </xf>
    <xf numFmtId="4" fontId="13" fillId="0" borderId="7" xfId="0" applyNumberFormat="1" applyFont="1" applyBorder="1" applyAlignment="1">
      <alignment vertical="top"/>
    </xf>
    <xf numFmtId="4" fontId="13" fillId="0" borderId="7" xfId="0" applyNumberFormat="1" applyFont="1" applyBorder="1" applyAlignment="1">
      <alignment vertical="center"/>
    </xf>
    <xf numFmtId="43" fontId="9" fillId="0" borderId="8" xfId="1" applyFont="1" applyFill="1" applyBorder="1" applyAlignment="1">
      <alignment horizontal="right" vertical="center" wrapText="1"/>
    </xf>
    <xf numFmtId="4" fontId="13" fillId="2" borderId="0" xfId="0" applyNumberFormat="1" applyFont="1" applyFill="1" applyAlignment="1">
      <alignment vertical="top"/>
    </xf>
    <xf numFmtId="0" fontId="6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2857500</xdr:colOff>
      <xdr:row>0</xdr:row>
      <xdr:rowOff>57150</xdr:rowOff>
    </xdr:from>
    <xdr:to>
      <xdr:col>2</xdr:col>
      <xdr:colOff>771525</xdr:colOff>
      <xdr:row>4</xdr:row>
      <xdr:rowOff>48887</xdr:rowOff>
    </xdr:to>
    <xdr:pic>
      <xdr:nvPicPr>
        <xdr:cNvPr id="4" name="Imagen 3" descr="Escudo de República Dominicana">
          <a:extLst>
            <a:ext uri="{FF2B5EF4-FFF2-40B4-BE49-F238E27FC236}">
              <a16:creationId xmlns:a16="http://schemas.microsoft.com/office/drawing/2014/main" id="{7FDFDFDA-4A16-4178-A3A6-C0F58BF7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0" y="57150"/>
          <a:ext cx="1295400" cy="9442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arpeta%20compartida%20Presupuesto/CUADRES%20AUDITADOS%202025/05-REVISI&#211;N%20EJECUCI&#211;N%20PRESUPUESTARIA%20-%20MAYO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VISIÓN MAYO 2025"/>
      <sheetName val="JUSTIFICACIÓN MAYO 2025"/>
      <sheetName val="INVENTARIO MAYO 2025"/>
      <sheetName val="BANCOS"/>
      <sheetName val="COMPARACIÓN LIBRO DE CHEQUES OP"/>
      <sheetName val="RETENCIONES Y ACUM"/>
      <sheetName val="INGRESOS"/>
    </sheetNames>
    <sheetDataSet>
      <sheetData sheetId="0">
        <row r="7">
          <cell r="C7">
            <v>16547341.130000001</v>
          </cell>
        </row>
        <row r="8">
          <cell r="C8">
            <v>1774925</v>
          </cell>
        </row>
        <row r="9">
          <cell r="C9">
            <v>490100</v>
          </cell>
        </row>
        <row r="10">
          <cell r="C10">
            <v>188587.49</v>
          </cell>
        </row>
        <row r="11">
          <cell r="C11">
            <v>7757275.71</v>
          </cell>
        </row>
        <row r="12">
          <cell r="C12">
            <v>451872.75</v>
          </cell>
        </row>
        <row r="15">
          <cell r="C15">
            <v>7470875</v>
          </cell>
        </row>
        <row r="16">
          <cell r="C16">
            <v>1494723</v>
          </cell>
        </row>
        <row r="17">
          <cell r="C17">
            <v>1440950</v>
          </cell>
        </row>
        <row r="19">
          <cell r="C19">
            <v>12324732.33</v>
          </cell>
        </row>
        <row r="20">
          <cell r="C20">
            <v>9693200</v>
          </cell>
        </row>
        <row r="24">
          <cell r="C24">
            <v>103400000</v>
          </cell>
        </row>
        <row r="32">
          <cell r="C32">
            <v>1922615.39</v>
          </cell>
        </row>
        <row r="33">
          <cell r="C33">
            <v>43420.71</v>
          </cell>
        </row>
        <row r="34">
          <cell r="C34">
            <v>3159502.7</v>
          </cell>
        </row>
        <row r="35">
          <cell r="C35">
            <v>47896.4</v>
          </cell>
        </row>
        <row r="36">
          <cell r="C36">
            <v>120630</v>
          </cell>
        </row>
        <row r="38">
          <cell r="C38">
            <v>19061940</v>
          </cell>
        </row>
        <row r="39">
          <cell r="C39">
            <v>4200168.32</v>
          </cell>
        </row>
        <row r="41">
          <cell r="C41">
            <v>17503989.120000001</v>
          </cell>
        </row>
        <row r="44">
          <cell r="C44">
            <v>749498.5</v>
          </cell>
        </row>
        <row r="46">
          <cell r="C46">
            <v>3289961.18</v>
          </cell>
        </row>
        <row r="48">
          <cell r="C48">
            <v>15000</v>
          </cell>
        </row>
        <row r="52">
          <cell r="C52">
            <v>14447.73</v>
          </cell>
        </row>
        <row r="53">
          <cell r="C53"/>
        </row>
        <row r="54">
          <cell r="C54">
            <v>359392</v>
          </cell>
        </row>
        <row r="55">
          <cell r="C55">
            <v>123900</v>
          </cell>
        </row>
        <row r="56">
          <cell r="C56">
            <v>34850</v>
          </cell>
        </row>
        <row r="59">
          <cell r="C59">
            <v>4970500</v>
          </cell>
        </row>
        <row r="60">
          <cell r="C60">
            <v>13688330.439999999</v>
          </cell>
        </row>
        <row r="62">
          <cell r="C62">
            <v>4184299.72</v>
          </cell>
        </row>
        <row r="65">
          <cell r="C65">
            <v>2084711.62</v>
          </cell>
        </row>
        <row r="66">
          <cell r="C66">
            <v>177000</v>
          </cell>
        </row>
        <row r="70">
          <cell r="C70">
            <v>238923.44</v>
          </cell>
        </row>
        <row r="71">
          <cell r="C71">
            <v>163317.14000000001</v>
          </cell>
        </row>
        <row r="80">
          <cell r="C80">
            <v>17708491.280000001</v>
          </cell>
        </row>
        <row r="83">
          <cell r="C83">
            <v>2092843.49</v>
          </cell>
        </row>
        <row r="85">
          <cell r="C85">
            <v>833168.01</v>
          </cell>
        </row>
        <row r="90">
          <cell r="C90">
            <v>6862434.8300000001</v>
          </cell>
        </row>
        <row r="92">
          <cell r="C92">
            <v>218990</v>
          </cell>
        </row>
        <row r="94">
          <cell r="C94">
            <v>32863</v>
          </cell>
        </row>
        <row r="96">
          <cell r="C96">
            <v>194700</v>
          </cell>
        </row>
        <row r="99">
          <cell r="C99">
            <v>197886</v>
          </cell>
        </row>
        <row r="100">
          <cell r="C100">
            <v>300778.96999999997</v>
          </cell>
        </row>
        <row r="101">
          <cell r="C101">
            <v>154580</v>
          </cell>
        </row>
        <row r="102">
          <cell r="C102">
            <v>10578.73</v>
          </cell>
        </row>
        <row r="104">
          <cell r="C104">
            <v>579817.63</v>
          </cell>
        </row>
        <row r="106">
          <cell r="C106">
            <v>472480.5</v>
          </cell>
        </row>
        <row r="110">
          <cell r="C110">
            <v>257770.42</v>
          </cell>
        </row>
        <row r="114">
          <cell r="C114">
            <v>55224</v>
          </cell>
        </row>
        <row r="118">
          <cell r="C118">
            <v>181112.91</v>
          </cell>
        </row>
        <row r="121">
          <cell r="C121">
            <v>8751374.5199999996</v>
          </cell>
        </row>
        <row r="127">
          <cell r="C127">
            <v>54786.119999999995</v>
          </cell>
        </row>
        <row r="134">
          <cell r="C134">
            <v>162061.20000000001</v>
          </cell>
        </row>
        <row r="137">
          <cell r="C137">
            <v>1705689.89</v>
          </cell>
        </row>
        <row r="142">
          <cell r="C142">
            <v>8565.33</v>
          </cell>
        </row>
        <row r="143">
          <cell r="C143">
            <v>280038.13</v>
          </cell>
        </row>
        <row r="148">
          <cell r="C148">
            <v>5324666.93</v>
          </cell>
        </row>
        <row r="149">
          <cell r="C149">
            <v>30657000</v>
          </cell>
        </row>
        <row r="150">
          <cell r="C150">
            <v>2515157.33</v>
          </cell>
        </row>
        <row r="152">
          <cell r="C152">
            <v>2378500</v>
          </cell>
        </row>
        <row r="155">
          <cell r="C155">
            <v>1452000</v>
          </cell>
        </row>
        <row r="167">
          <cell r="C167">
            <v>168036.6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21CFA-5E43-4A01-A758-50284D51736E}">
  <dimension ref="A1:T421"/>
  <sheetViews>
    <sheetView tabSelected="1" workbookViewId="0">
      <pane xSplit="5" ySplit="10" topLeftCell="H11" activePane="bottomRight" state="frozen"/>
      <selection pane="topRight" activeCell="F1" sqref="F1"/>
      <selection pane="bottomLeft" activeCell="A11" sqref="A11"/>
      <selection pane="bottomRight" activeCell="K26" sqref="K26"/>
    </sheetView>
  </sheetViews>
  <sheetFormatPr baseColWidth="10" defaultColWidth="18.42578125" defaultRowHeight="15" x14ac:dyDescent="0.25"/>
  <cols>
    <col min="1" max="1" width="14.5703125" style="1" customWidth="1"/>
    <col min="2" max="2" width="50.7109375" style="1" customWidth="1"/>
    <col min="3" max="3" width="18.42578125" style="51"/>
    <col min="4" max="4" width="0" style="9" hidden="1" customWidth="1"/>
    <col min="5" max="5" width="0" style="1" hidden="1" customWidth="1"/>
    <col min="6" max="6" width="15.28515625" style="1" customWidth="1"/>
    <col min="7" max="11" width="18.42578125" style="1"/>
    <col min="12" max="12" width="0" style="9" hidden="1" customWidth="1"/>
    <col min="13" max="13" width="18.42578125" style="9"/>
    <col min="14" max="15" width="18.28515625" style="9" customWidth="1"/>
    <col min="16" max="16" width="20.85546875" style="1" bestFit="1" customWidth="1"/>
    <col min="17" max="17" width="20.7109375" style="79" customWidth="1"/>
    <col min="18" max="16384" width="18.42578125" style="1"/>
  </cols>
  <sheetData>
    <row r="1" spans="1:20" ht="18.75" x14ac:dyDescent="0.25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20" ht="18.75" x14ac:dyDescent="0.25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</row>
    <row r="3" spans="1:20" ht="18.75" x14ac:dyDescent="0.25">
      <c r="A3" s="98" t="s">
        <v>243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</row>
    <row r="4" spans="1:20" ht="18.75" x14ac:dyDescent="0.25">
      <c r="A4" s="98" t="s">
        <v>2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</row>
    <row r="5" spans="1:20" ht="19.5" thickBot="1" x14ac:dyDescent="0.3">
      <c r="A5" s="98" t="s">
        <v>3</v>
      </c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</row>
    <row r="6" spans="1:20" ht="30.75" customHeight="1" thickBot="1" x14ac:dyDescent="0.3">
      <c r="A6" s="99" t="s">
        <v>4</v>
      </c>
      <c r="B6" s="100"/>
      <c r="C6" s="3" t="s">
        <v>5</v>
      </c>
      <c r="D6" s="4"/>
      <c r="E6" s="5"/>
      <c r="F6" s="3" t="s">
        <v>247</v>
      </c>
      <c r="G6" s="6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7" t="s">
        <v>10</v>
      </c>
      <c r="M6" s="7" t="s">
        <v>11</v>
      </c>
      <c r="N6" s="7" t="s">
        <v>241</v>
      </c>
      <c r="O6" s="7" t="s">
        <v>246</v>
      </c>
      <c r="P6" s="82" t="s">
        <v>12</v>
      </c>
    </row>
    <row r="7" spans="1:20" ht="28.5" customHeight="1" x14ac:dyDescent="0.25">
      <c r="C7" s="8"/>
      <c r="J7" s="21"/>
    </row>
    <row r="8" spans="1:20" x14ac:dyDescent="0.25">
      <c r="A8" s="68" t="s">
        <v>13</v>
      </c>
      <c r="B8" s="69"/>
      <c r="C8" s="70">
        <f>+C9+C152+C142</f>
        <v>5896375178</v>
      </c>
      <c r="D8" s="70" t="s">
        <v>14</v>
      </c>
      <c r="E8" s="71"/>
      <c r="F8" s="71"/>
      <c r="G8" s="72">
        <f t="shared" ref="G8:L8" si="0">+G201</f>
        <v>629033683.96333337</v>
      </c>
      <c r="H8" s="70">
        <f t="shared" si="0"/>
        <v>504425527.77633333</v>
      </c>
      <c r="I8" s="70">
        <f t="shared" si="0"/>
        <v>373847435.94999993</v>
      </c>
      <c r="J8" s="70">
        <f t="shared" si="0"/>
        <v>653432064.39333332</v>
      </c>
      <c r="K8" s="70">
        <f>+K201</f>
        <v>547288000.81333327</v>
      </c>
      <c r="L8" s="71">
        <f t="shared" si="0"/>
        <v>0</v>
      </c>
      <c r="M8" s="70">
        <f>+M201</f>
        <v>454088440.69333333</v>
      </c>
      <c r="N8" s="70">
        <f>+N201</f>
        <v>578851250.7833333</v>
      </c>
      <c r="O8" s="70">
        <f>+O201</f>
        <v>441419894.17000002</v>
      </c>
      <c r="P8" s="70">
        <f>SUM(G8:O8)</f>
        <v>4182386298.5430002</v>
      </c>
    </row>
    <row r="9" spans="1:20" x14ac:dyDescent="0.25">
      <c r="A9" s="13" t="s">
        <v>15</v>
      </c>
      <c r="C9" s="14">
        <f>+C10+C181</f>
        <v>4684717828</v>
      </c>
      <c r="D9" s="9">
        <v>486489466.16000003</v>
      </c>
      <c r="E9" s="9"/>
      <c r="F9" s="9"/>
      <c r="G9" s="14">
        <f t="shared" ref="G9:I9" si="1">+G10+G181</f>
        <v>497642571.46000004</v>
      </c>
      <c r="H9" s="14">
        <f t="shared" si="1"/>
        <v>367059161.19999999</v>
      </c>
      <c r="I9" s="14">
        <f t="shared" si="1"/>
        <v>396193615.35999995</v>
      </c>
      <c r="J9" s="14">
        <f t="shared" ref="J9" si="2">+J10+J181</f>
        <v>623817379.38</v>
      </c>
      <c r="K9" s="14">
        <f>+K10+K181</f>
        <v>462449292.31999999</v>
      </c>
      <c r="M9" s="14">
        <f t="shared" ref="M9:O9" si="3">+M10+M181</f>
        <v>391833009.31</v>
      </c>
      <c r="N9" s="14">
        <f t="shared" ref="N9" si="4">+N10+N181</f>
        <v>406914392.57999998</v>
      </c>
      <c r="O9" s="14">
        <f t="shared" si="3"/>
        <v>361323166.53999996</v>
      </c>
      <c r="P9" s="14">
        <f>SUM(G9:O9)</f>
        <v>3507232588.1500001</v>
      </c>
    </row>
    <row r="10" spans="1:20" ht="15.75" thickBot="1" x14ac:dyDescent="0.3">
      <c r="A10" s="73" t="s">
        <v>16</v>
      </c>
      <c r="B10" s="69"/>
      <c r="C10" s="70">
        <f>+C11+C35+C76+C112+C137</f>
        <v>4054014993</v>
      </c>
      <c r="D10" s="70">
        <v>390571206.41000003</v>
      </c>
      <c r="E10" s="70"/>
      <c r="F10" s="70"/>
      <c r="G10" s="70">
        <f>+G11+G35+G76+G112+G137+G181</f>
        <v>463109631.46000004</v>
      </c>
      <c r="H10" s="70">
        <f>+H11+H35+H76+H112+H137+H181</f>
        <v>323061740.21999997</v>
      </c>
      <c r="I10" s="70">
        <f>+I11+I35+I76+I112+I137+I181</f>
        <v>357717150.35999995</v>
      </c>
      <c r="J10" s="70">
        <f>+J11+J35+J76+J112+J137+J181</f>
        <v>569944397.38999999</v>
      </c>
      <c r="K10" s="70">
        <f>+K11+K35+K76+K112+K137+K181</f>
        <v>420296228.06</v>
      </c>
      <c r="L10" s="70">
        <f t="shared" ref="L10:O10" si="5">+L11+L35+L76+L112+L137+L181</f>
        <v>0</v>
      </c>
      <c r="M10" s="70">
        <f>+M11+M35+M76+M112+M137+M181</f>
        <v>345752989.45999998</v>
      </c>
      <c r="N10" s="70">
        <f t="shared" ref="N10" si="6">+N11+N35+N76+N112+N137+N181</f>
        <v>366697380.5</v>
      </c>
      <c r="O10" s="70">
        <f t="shared" si="5"/>
        <v>322184580.38</v>
      </c>
      <c r="P10" s="70">
        <f>+P11+P35+P76+P112+P137+P181</f>
        <v>2910394369.9200006</v>
      </c>
      <c r="Q10" s="9"/>
      <c r="R10" s="21"/>
      <c r="S10" s="21"/>
    </row>
    <row r="11" spans="1:20" ht="15.75" thickBot="1" x14ac:dyDescent="0.3">
      <c r="A11" s="85" t="s">
        <v>245</v>
      </c>
      <c r="B11" s="17" t="s">
        <v>17</v>
      </c>
      <c r="C11" s="18">
        <f>+C12+C20+C24+C27+C31</f>
        <v>2659226731</v>
      </c>
      <c r="D11" s="18">
        <v>221602227.58333331</v>
      </c>
      <c r="E11" s="18" t="s">
        <v>18</v>
      </c>
      <c r="F11" s="18"/>
      <c r="G11" s="19">
        <f>+G12+G20+G24+G27+G31+G143</f>
        <v>242192129.13</v>
      </c>
      <c r="H11" s="19">
        <f>+H12+H20+H24+H27+H31+H143</f>
        <v>238695023.06</v>
      </c>
      <c r="I11" s="19">
        <f>+I12+I20+I24+I27+I31+I143</f>
        <v>236598288.69</v>
      </c>
      <c r="J11" s="19">
        <f>+J12+J20+J24+J27+J31</f>
        <v>207674562.88</v>
      </c>
      <c r="K11" s="18">
        <f>+K12+K20+K24+K27+K31</f>
        <v>276255473.56999999</v>
      </c>
      <c r="L11" s="19">
        <f t="shared" ref="L11:O11" si="7">+L12+L20+L24+L27+L31</f>
        <v>0</v>
      </c>
      <c r="M11" s="18">
        <f>+M12+M20+M24+M27+M31</f>
        <v>196534221.32999998</v>
      </c>
      <c r="N11" s="19">
        <f t="shared" ref="N11" si="8">+N12+N20+N24+N27+N31</f>
        <v>259603554.37</v>
      </c>
      <c r="O11" s="19">
        <f t="shared" si="7"/>
        <v>188530525.06999999</v>
      </c>
      <c r="P11" s="20">
        <f>+P12+P20+P24+P27+P31</f>
        <v>1643154973.3400002</v>
      </c>
      <c r="R11" s="22"/>
      <c r="S11" s="23"/>
      <c r="T11" s="21"/>
    </row>
    <row r="12" spans="1:20" x14ac:dyDescent="0.25">
      <c r="A12" s="10"/>
      <c r="B12" s="15" t="s">
        <v>19</v>
      </c>
      <c r="C12" s="11">
        <f>SUM(C13:C19)</f>
        <v>1707490766</v>
      </c>
      <c r="D12" s="11">
        <v>142290897.16666666</v>
      </c>
      <c r="E12" s="12"/>
      <c r="F12" s="12"/>
      <c r="G12" s="11">
        <f>SUM(G13:G19)</f>
        <v>128309494.5</v>
      </c>
      <c r="H12" s="11">
        <f>SUM(H13:H19)</f>
        <v>124768609.86999999</v>
      </c>
      <c r="I12" s="11">
        <f t="shared" ref="I12:L12" si="9">SUM(I13:I19)</f>
        <v>135757280.77000001</v>
      </c>
      <c r="J12" s="11">
        <f>SUM(J13:J19)</f>
        <v>142284884.34999999</v>
      </c>
      <c r="K12" s="11">
        <f>SUM(K13:K19)</f>
        <v>140430993.24000001</v>
      </c>
      <c r="L12" s="11">
        <f t="shared" si="9"/>
        <v>0</v>
      </c>
      <c r="M12" s="11">
        <f>SUM(M13:M19)</f>
        <v>133349274.14</v>
      </c>
      <c r="N12" s="11">
        <f>SUM(N13:N19)</f>
        <v>136444401.60999998</v>
      </c>
      <c r="O12" s="11">
        <f>SUM(O13:O19)</f>
        <v>139291654.56</v>
      </c>
      <c r="P12" s="11">
        <f>SUM(P13:P19)</f>
        <v>1080636593.0400002</v>
      </c>
      <c r="R12" s="22"/>
      <c r="S12" s="9"/>
      <c r="T12" s="21"/>
    </row>
    <row r="13" spans="1:20" x14ac:dyDescent="0.25">
      <c r="B13" s="1" t="s">
        <v>20</v>
      </c>
      <c r="C13" s="9">
        <v>1286405740</v>
      </c>
      <c r="D13" s="9">
        <v>107200478.33333333</v>
      </c>
      <c r="E13" s="9" t="s">
        <v>21</v>
      </c>
      <c r="F13" s="9"/>
      <c r="G13" s="24">
        <f>138137144.56-G145</f>
        <v>104744209.64</v>
      </c>
      <c r="H13" s="24">
        <f>137812434.48-H145</f>
        <v>104419499.55999999</v>
      </c>
      <c r="I13" s="24">
        <f>148069825.52-33392934.92</f>
        <v>114676890.60000001</v>
      </c>
      <c r="J13" s="9">
        <f>147773245.24-33392934.92</f>
        <v>114380310.32000001</v>
      </c>
      <c r="K13" s="9">
        <f>146613826.08-K145</f>
        <v>113220891.16000001</v>
      </c>
      <c r="M13" s="9">
        <f>146865272.25-M145</f>
        <v>113472337.33</v>
      </c>
      <c r="N13" s="9">
        <f>113296096.03-3075.7-2</f>
        <v>113293018.33</v>
      </c>
      <c r="O13" s="97">
        <f>150460434.55-33392934.92</f>
        <v>117067499.63000001</v>
      </c>
      <c r="P13" s="24">
        <f>SUM(G13:O13)</f>
        <v>895274656.57000005</v>
      </c>
      <c r="R13" s="22"/>
      <c r="T13" s="21"/>
    </row>
    <row r="14" spans="1:20" x14ac:dyDescent="0.25">
      <c r="B14" s="1" t="s">
        <v>22</v>
      </c>
      <c r="C14" s="9">
        <v>200974648</v>
      </c>
      <c r="D14" s="9">
        <v>16747887.333333334</v>
      </c>
      <c r="E14" s="9" t="s">
        <v>23</v>
      </c>
      <c r="F14" s="9"/>
      <c r="G14" s="24">
        <v>15864691.130000001</v>
      </c>
      <c r="H14" s="24">
        <v>16023316.130000001</v>
      </c>
      <c r="I14" s="24">
        <v>15568182.130000001</v>
      </c>
      <c r="J14" s="24">
        <v>16643216.130000001</v>
      </c>
      <c r="K14" s="9">
        <f>+'[1]REVISIÓN MAYO 2025'!$C$7</f>
        <v>16547341.130000001</v>
      </c>
      <c r="M14" s="9">
        <v>16354841.130000001</v>
      </c>
      <c r="N14" s="86">
        <v>16508457.800000001</v>
      </c>
      <c r="O14" s="93">
        <v>16681091.130000001</v>
      </c>
      <c r="P14" s="24">
        <f t="shared" ref="P14:P19" si="10">SUM(G14:O14)</f>
        <v>130191136.70999999</v>
      </c>
      <c r="R14" s="22"/>
      <c r="S14" s="21"/>
    </row>
    <row r="15" spans="1:20" x14ac:dyDescent="0.25">
      <c r="B15" s="1" t="s">
        <v>24</v>
      </c>
      <c r="C15" s="9">
        <v>4724910</v>
      </c>
      <c r="D15" s="9">
        <v>393742.5</v>
      </c>
      <c r="E15" s="9" t="s">
        <v>25</v>
      </c>
      <c r="F15" s="9"/>
      <c r="G15" s="24">
        <v>804400</v>
      </c>
      <c r="H15" s="24">
        <v>0</v>
      </c>
      <c r="I15" s="24">
        <v>176600</v>
      </c>
      <c r="J15" s="24">
        <v>81900</v>
      </c>
      <c r="K15" s="9">
        <f>+'[1]REVISIÓN MAYO 2025'!$C$8</f>
        <v>1774925</v>
      </c>
      <c r="M15" s="9">
        <v>252670</v>
      </c>
      <c r="N15" s="86">
        <v>60000</v>
      </c>
      <c r="O15" s="93">
        <v>1491171.85</v>
      </c>
      <c r="P15" s="24">
        <f t="shared" si="10"/>
        <v>4641666.8499999996</v>
      </c>
      <c r="R15" s="22"/>
    </row>
    <row r="16" spans="1:20" x14ac:dyDescent="0.25">
      <c r="B16" s="1" t="s">
        <v>26</v>
      </c>
      <c r="C16" s="9">
        <v>24371575</v>
      </c>
      <c r="D16" s="9">
        <v>2030964.5833333333</v>
      </c>
      <c r="E16" s="9" t="s">
        <v>27</v>
      </c>
      <c r="F16" s="9"/>
      <c r="G16" s="24">
        <v>2204500</v>
      </c>
      <c r="H16" s="24">
        <v>2330125</v>
      </c>
      <c r="I16" s="24">
        <v>1842425</v>
      </c>
      <c r="J16" s="24">
        <v>1814925</v>
      </c>
      <c r="K16" s="9">
        <f>+'[1]REVISIÓN MAYO 2025'!$C$9</f>
        <v>490100</v>
      </c>
      <c r="M16" s="9">
        <v>1744925</v>
      </c>
      <c r="N16" s="86">
        <v>1684925</v>
      </c>
      <c r="O16" s="93">
        <v>1789425</v>
      </c>
      <c r="P16" s="24">
        <f t="shared" si="10"/>
        <v>13901350</v>
      </c>
      <c r="R16" s="22"/>
      <c r="S16" s="21"/>
    </row>
    <row r="17" spans="2:18" x14ac:dyDescent="0.25">
      <c r="B17" s="1" t="s">
        <v>28</v>
      </c>
      <c r="C17" s="9">
        <v>140512328</v>
      </c>
      <c r="D17" s="9">
        <v>11709360.666666666</v>
      </c>
      <c r="E17" s="9"/>
      <c r="F17" s="9"/>
      <c r="G17" s="24">
        <v>0</v>
      </c>
      <c r="H17" s="24">
        <v>17698.84</v>
      </c>
      <c r="I17" s="24">
        <v>21583.33</v>
      </c>
      <c r="J17" s="24">
        <v>115359.26000000001</v>
      </c>
      <c r="K17" s="9">
        <f>+'[1]REVISIÓN MAYO 2025'!$C$10</f>
        <v>188587.49</v>
      </c>
      <c r="M17" s="9">
        <v>35916.67</v>
      </c>
      <c r="N17" s="86">
        <v>185408.35</v>
      </c>
      <c r="O17" s="93">
        <v>351875</v>
      </c>
      <c r="P17" s="24">
        <f t="shared" si="10"/>
        <v>916428.94</v>
      </c>
      <c r="R17" s="22"/>
    </row>
    <row r="18" spans="2:18" x14ac:dyDescent="0.25">
      <c r="B18" s="1" t="s">
        <v>29</v>
      </c>
      <c r="C18" s="9">
        <v>50000000</v>
      </c>
      <c r="D18" s="9">
        <v>4166666.6666666665</v>
      </c>
      <c r="E18" s="9" t="s">
        <v>30</v>
      </c>
      <c r="F18" s="9"/>
      <c r="G18" s="24">
        <v>4691693.7300000004</v>
      </c>
      <c r="H18" s="24">
        <v>1897189.64</v>
      </c>
      <c r="I18" s="24">
        <v>3471599.71</v>
      </c>
      <c r="J18" s="24">
        <v>9032430.1899999995</v>
      </c>
      <c r="K18" s="9">
        <f>+'[1]REVISIÓN MAYO 2025'!$C$11</f>
        <v>7757275.71</v>
      </c>
      <c r="M18" s="9">
        <v>1352201.51</v>
      </c>
      <c r="N18" s="86">
        <v>4574111.34</v>
      </c>
      <c r="O18" s="93">
        <v>1326896.4099999999</v>
      </c>
      <c r="P18" s="24">
        <f t="shared" si="10"/>
        <v>34103398.240000002</v>
      </c>
      <c r="R18" s="22"/>
    </row>
    <row r="19" spans="2:18" x14ac:dyDescent="0.25">
      <c r="B19" s="1" t="s">
        <v>31</v>
      </c>
      <c r="C19" s="9">
        <v>501565</v>
      </c>
      <c r="D19" s="9">
        <v>41797.083333333336</v>
      </c>
      <c r="E19" s="9"/>
      <c r="F19" s="9"/>
      <c r="G19" s="24"/>
      <c r="H19" s="24">
        <v>80780.7</v>
      </c>
      <c r="I19" s="24"/>
      <c r="J19" s="24">
        <v>216743.45</v>
      </c>
      <c r="K19" s="9">
        <f>+'[1]REVISIÓN MAYO 2025'!$C$12</f>
        <v>451872.75</v>
      </c>
      <c r="M19" s="9">
        <v>136382.5</v>
      </c>
      <c r="N19" s="86">
        <v>138480.79</v>
      </c>
      <c r="O19" s="93">
        <v>583695.54</v>
      </c>
      <c r="P19" s="24">
        <f t="shared" si="10"/>
        <v>1607955.73</v>
      </c>
      <c r="R19" s="22"/>
    </row>
    <row r="20" spans="2:18" x14ac:dyDescent="0.25">
      <c r="B20" s="25" t="s">
        <v>32</v>
      </c>
      <c r="C20" s="26">
        <f t="shared" ref="C20" si="11">SUM(C21:C23)</f>
        <v>124798662</v>
      </c>
      <c r="D20" s="27">
        <v>10399888.499999998</v>
      </c>
      <c r="E20" s="27"/>
      <c r="F20" s="27"/>
      <c r="G20" s="28">
        <f>SUM(G21:G23)</f>
        <v>9347698</v>
      </c>
      <c r="H20" s="28">
        <f>SUM(H21:H23)</f>
        <v>9781885.5</v>
      </c>
      <c r="I20" s="28">
        <f t="shared" ref="I20:O20" si="12">SUM(I21:I23)</f>
        <v>11081573</v>
      </c>
      <c r="J20" s="28">
        <f>SUM(J21:J23)</f>
        <v>11731373</v>
      </c>
      <c r="K20" s="26">
        <f>SUM(K21:K23)</f>
        <v>10406548</v>
      </c>
      <c r="L20" s="28">
        <f t="shared" si="12"/>
        <v>0</v>
      </c>
      <c r="M20" s="26">
        <f>SUM(M21:M23)</f>
        <v>10054246</v>
      </c>
      <c r="N20" s="28">
        <f t="shared" ref="N20" si="13">SUM(N21:N23)</f>
        <v>10402523</v>
      </c>
      <c r="O20" s="26">
        <f t="shared" si="12"/>
        <v>10539023</v>
      </c>
      <c r="P20" s="28">
        <f>SUM(P21:P23)</f>
        <v>83344869.5</v>
      </c>
      <c r="R20" s="22"/>
    </row>
    <row r="21" spans="2:18" x14ac:dyDescent="0.25">
      <c r="B21" s="1" t="s">
        <v>33</v>
      </c>
      <c r="C21" s="9">
        <v>87032500</v>
      </c>
      <c r="D21" s="9">
        <v>7252708.333333333</v>
      </c>
      <c r="E21" s="9" t="s">
        <v>34</v>
      </c>
      <c r="F21" s="9"/>
      <c r="G21" s="24">
        <v>6429375</v>
      </c>
      <c r="H21" s="9">
        <v>6410375</v>
      </c>
      <c r="I21" s="24">
        <v>7454875</v>
      </c>
      <c r="J21" s="24">
        <v>7497875</v>
      </c>
      <c r="K21" s="9">
        <f>+'[1]REVISIÓN MAYO 2025'!$C$15</f>
        <v>7470875</v>
      </c>
      <c r="M21" s="9">
        <v>7512873</v>
      </c>
      <c r="N21" s="86">
        <v>7553875</v>
      </c>
      <c r="O21" s="93">
        <v>7551875</v>
      </c>
      <c r="P21" s="24">
        <f t="shared" ref="P21:P23" si="14">SUM(G21:O21)</f>
        <v>57881998</v>
      </c>
      <c r="R21" s="22"/>
    </row>
    <row r="22" spans="2:18" x14ac:dyDescent="0.25">
      <c r="B22" s="1" t="s">
        <v>35</v>
      </c>
      <c r="C22" s="9">
        <v>17498376</v>
      </c>
      <c r="D22" s="9">
        <v>1458198</v>
      </c>
      <c r="E22" s="9"/>
      <c r="F22" s="9"/>
      <c r="G22" s="24">
        <v>1460198</v>
      </c>
      <c r="H22" s="9">
        <v>1460198</v>
      </c>
      <c r="I22" s="24">
        <v>1460198</v>
      </c>
      <c r="J22" s="24">
        <v>1517698</v>
      </c>
      <c r="K22" s="9">
        <f>+'[1]REVISIÓN MAYO 2025'!$C$16</f>
        <v>1494723</v>
      </c>
      <c r="M22" s="9">
        <v>1494723</v>
      </c>
      <c r="N22" s="86">
        <v>1502848</v>
      </c>
      <c r="O22" s="93">
        <v>1502848</v>
      </c>
      <c r="P22" s="24">
        <f t="shared" si="14"/>
        <v>11893434</v>
      </c>
      <c r="R22" s="22"/>
    </row>
    <row r="23" spans="2:18" x14ac:dyDescent="0.25">
      <c r="B23" s="1" t="s">
        <v>36</v>
      </c>
      <c r="C23" s="9">
        <v>20267786</v>
      </c>
      <c r="D23" s="9">
        <v>1688982.1666666667</v>
      </c>
      <c r="E23" s="9" t="s">
        <v>37</v>
      </c>
      <c r="F23" s="9"/>
      <c r="G23" s="24">
        <v>1458125</v>
      </c>
      <c r="H23" s="9">
        <v>1911312.5</v>
      </c>
      <c r="I23" s="24">
        <v>2166500</v>
      </c>
      <c r="J23" s="24">
        <v>2715800</v>
      </c>
      <c r="K23" s="9">
        <f>+'[1]REVISIÓN MAYO 2025'!$C$17</f>
        <v>1440950</v>
      </c>
      <c r="M23" s="9">
        <v>1046650</v>
      </c>
      <c r="N23" s="86">
        <v>1345800</v>
      </c>
      <c r="O23" s="93">
        <v>1484300</v>
      </c>
      <c r="P23" s="24">
        <f t="shared" si="14"/>
        <v>13569437.5</v>
      </c>
      <c r="R23" s="22"/>
    </row>
    <row r="24" spans="2:18" x14ac:dyDescent="0.25">
      <c r="B24" s="25" t="s">
        <v>38</v>
      </c>
      <c r="C24" s="26">
        <f t="shared" ref="C24" si="15">SUM(C25:C26)</f>
        <v>220723990</v>
      </c>
      <c r="D24" s="27">
        <v>18393665.833333332</v>
      </c>
      <c r="E24" s="27"/>
      <c r="F24" s="27"/>
      <c r="G24" s="28">
        <f>SUM(G25:G26)</f>
        <v>22580500</v>
      </c>
      <c r="H24" s="28">
        <f>SUM(H25:H26)</f>
        <v>22215850</v>
      </c>
      <c r="I24" s="28">
        <f t="shared" ref="I24:O24" si="16">SUM(I25:I26)</f>
        <v>22116500</v>
      </c>
      <c r="J24" s="28">
        <f>SUM(J25:J26)</f>
        <v>22120997</v>
      </c>
      <c r="K24" s="26">
        <f>SUM(K25:K26)</f>
        <v>22017932.329999998</v>
      </c>
      <c r="L24" s="28">
        <f t="shared" si="16"/>
        <v>0</v>
      </c>
      <c r="M24" s="26">
        <f>SUM(M25:M26)</f>
        <v>22225099</v>
      </c>
      <c r="N24" s="28">
        <f t="shared" ref="N24" si="17">SUM(N25:N26)</f>
        <v>22085348</v>
      </c>
      <c r="O24" s="26">
        <f t="shared" si="16"/>
        <v>22992100</v>
      </c>
      <c r="P24" s="28">
        <f>SUM(P25:P26)</f>
        <v>178354326.32999998</v>
      </c>
      <c r="R24" s="22"/>
    </row>
    <row r="25" spans="2:18" x14ac:dyDescent="0.25">
      <c r="B25" s="1" t="s">
        <v>39</v>
      </c>
      <c r="C25" s="9">
        <v>103509590</v>
      </c>
      <c r="D25" s="9">
        <v>8625799.166666666</v>
      </c>
      <c r="E25" s="9" t="s">
        <v>40</v>
      </c>
      <c r="F25" s="9"/>
      <c r="G25" s="24">
        <v>12844000</v>
      </c>
      <c r="H25" s="24">
        <v>12479350</v>
      </c>
      <c r="I25" s="24">
        <v>12380000</v>
      </c>
      <c r="J25" s="24">
        <v>12382997</v>
      </c>
      <c r="K25" s="9">
        <f>+'[1]REVISIÓN MAYO 2025'!$C$19</f>
        <v>12324732.33</v>
      </c>
      <c r="M25" s="9">
        <v>12539599</v>
      </c>
      <c r="N25" s="86">
        <f>12366850-2</f>
        <v>12366848</v>
      </c>
      <c r="O25" s="93">
        <v>13273600</v>
      </c>
      <c r="P25" s="24">
        <f t="shared" ref="P25:P30" si="18">SUM(G25:O25)</f>
        <v>100591126.33</v>
      </c>
      <c r="R25" s="22"/>
    </row>
    <row r="26" spans="2:18" x14ac:dyDescent="0.25">
      <c r="B26" s="1" t="s">
        <v>41</v>
      </c>
      <c r="C26" s="9">
        <v>117214400</v>
      </c>
      <c r="D26" s="9">
        <v>9767866.666666666</v>
      </c>
      <c r="E26" s="9" t="s">
        <v>42</v>
      </c>
      <c r="F26" s="9"/>
      <c r="G26" s="24">
        <v>9736500</v>
      </c>
      <c r="H26" s="24">
        <v>9736500</v>
      </c>
      <c r="I26" s="24">
        <v>9736500</v>
      </c>
      <c r="J26" s="24">
        <v>9738000</v>
      </c>
      <c r="K26" s="9">
        <f>+'[1]REVISIÓN MAYO 2025'!$C$20</f>
        <v>9693200</v>
      </c>
      <c r="M26" s="9">
        <v>9685500</v>
      </c>
      <c r="N26" s="86">
        <v>9718500</v>
      </c>
      <c r="O26" s="93">
        <v>9718500</v>
      </c>
      <c r="P26" s="24">
        <f t="shared" si="18"/>
        <v>77763200</v>
      </c>
      <c r="R26" s="22"/>
    </row>
    <row r="27" spans="2:18" x14ac:dyDescent="0.25">
      <c r="B27" s="25" t="s">
        <v>43</v>
      </c>
      <c r="C27" s="26">
        <f>SUM(C28:C30)</f>
        <v>432302000</v>
      </c>
      <c r="D27" s="27">
        <v>36025166.666666664</v>
      </c>
      <c r="E27" s="27"/>
      <c r="F27" s="27"/>
      <c r="G27" s="28">
        <f>SUM(G28:G30)</f>
        <v>0</v>
      </c>
      <c r="H27" s="28">
        <f>SUM(H28:H30)</f>
        <v>0</v>
      </c>
      <c r="I27" s="28">
        <f t="shared" ref="I27:O27" si="19">SUM(I28:I30)</f>
        <v>0</v>
      </c>
      <c r="J27" s="28">
        <f>SUM(J28:J30)</f>
        <v>0</v>
      </c>
      <c r="K27" s="26">
        <f>SUM(K28:K30)</f>
        <v>103400000</v>
      </c>
      <c r="L27" s="28">
        <f t="shared" si="19"/>
        <v>0</v>
      </c>
      <c r="M27" s="26">
        <f>SUM(M28:M30)</f>
        <v>-550000</v>
      </c>
      <c r="N27" s="28">
        <f t="shared" ref="N27" si="20">SUM(N28:N30)</f>
        <v>74997850.140000001</v>
      </c>
      <c r="O27" s="28">
        <f t="shared" si="19"/>
        <v>0</v>
      </c>
      <c r="P27" s="24">
        <f t="shared" si="18"/>
        <v>177847850.13999999</v>
      </c>
    </row>
    <row r="28" spans="2:18" x14ac:dyDescent="0.25">
      <c r="B28" s="1" t="s">
        <v>44</v>
      </c>
      <c r="C28" s="9">
        <v>148250000</v>
      </c>
      <c r="D28" s="9">
        <v>12354166.666666666</v>
      </c>
      <c r="E28" s="9"/>
      <c r="F28" s="9"/>
      <c r="G28" s="24"/>
      <c r="H28" s="24">
        <v>0</v>
      </c>
      <c r="I28" s="9"/>
      <c r="J28" s="24"/>
      <c r="K28" s="9"/>
      <c r="P28" s="24">
        <f t="shared" si="18"/>
        <v>0</v>
      </c>
    </row>
    <row r="29" spans="2:18" x14ac:dyDescent="0.25">
      <c r="B29" s="1" t="s">
        <v>45</v>
      </c>
      <c r="C29" s="9">
        <v>51552000</v>
      </c>
      <c r="D29" s="9">
        <v>4296000</v>
      </c>
      <c r="E29" s="9"/>
      <c r="F29" s="9"/>
      <c r="G29" s="24"/>
      <c r="H29" s="24"/>
      <c r="I29" s="9"/>
      <c r="J29" s="24"/>
      <c r="K29" s="9"/>
      <c r="N29" s="86">
        <v>74997850.140000001</v>
      </c>
      <c r="O29" s="86"/>
      <c r="P29" s="24">
        <f t="shared" si="18"/>
        <v>74997850.140000001</v>
      </c>
    </row>
    <row r="30" spans="2:18" x14ac:dyDescent="0.25">
      <c r="B30" s="1" t="s">
        <v>46</v>
      </c>
      <c r="C30" s="9">
        <v>232500000</v>
      </c>
      <c r="D30" s="9">
        <v>19375000</v>
      </c>
      <c r="E30" s="9"/>
      <c r="F30" s="9"/>
      <c r="G30" s="24">
        <v>0</v>
      </c>
      <c r="H30" s="29"/>
      <c r="I30" s="9"/>
      <c r="J30" s="24"/>
      <c r="K30" s="9">
        <f>+'[1]REVISIÓN MAYO 2025'!$C$24</f>
        <v>103400000</v>
      </c>
      <c r="M30" s="9">
        <v>-550000</v>
      </c>
      <c r="P30" s="24">
        <f t="shared" si="18"/>
        <v>102850000</v>
      </c>
      <c r="R30" s="22"/>
    </row>
    <row r="31" spans="2:18" x14ac:dyDescent="0.25">
      <c r="B31" s="25" t="s">
        <v>47</v>
      </c>
      <c r="C31" s="26">
        <f>SUM(C32:C34)</f>
        <v>173911313</v>
      </c>
      <c r="D31" s="27">
        <v>14492609.416666666</v>
      </c>
      <c r="E31" s="27" t="s">
        <v>48</v>
      </c>
      <c r="F31" s="27"/>
      <c r="G31" s="27">
        <f>SUM(G32:G34)</f>
        <v>14311501.709999999</v>
      </c>
      <c r="H31" s="27">
        <f>SUM(H32:H34)</f>
        <v>14285742.770000001</v>
      </c>
      <c r="I31" s="27">
        <f t="shared" ref="I31:O31" si="21">SUM(I32:I34)</f>
        <v>0</v>
      </c>
      <c r="J31" s="27">
        <f>SUM(J32:J34)</f>
        <v>31537308.530000001</v>
      </c>
      <c r="K31" s="26">
        <f>SUM(K32:K34)</f>
        <v>0</v>
      </c>
      <c r="L31" s="27">
        <f t="shared" si="21"/>
        <v>0</v>
      </c>
      <c r="M31" s="26">
        <f>SUM(M32:M34)</f>
        <v>31455602.190000001</v>
      </c>
      <c r="N31" s="27">
        <f t="shared" ref="N31" si="22">SUM(N32:N34)</f>
        <v>15673431.620000001</v>
      </c>
      <c r="O31" s="27">
        <f t="shared" si="21"/>
        <v>15707747.51</v>
      </c>
      <c r="P31" s="27">
        <f>SUM(P32:P34)</f>
        <v>122971334.32999998</v>
      </c>
      <c r="R31" s="22"/>
    </row>
    <row r="32" spans="2:18" x14ac:dyDescent="0.25">
      <c r="B32" s="1" t="s">
        <v>49</v>
      </c>
      <c r="C32" s="9">
        <v>82824162</v>
      </c>
      <c r="D32" s="9">
        <v>6902013.5</v>
      </c>
      <c r="E32" s="9"/>
      <c r="F32" s="9"/>
      <c r="G32" s="9">
        <v>6662115.7800000003</v>
      </c>
      <c r="H32" s="9">
        <v>6650107.0899999999</v>
      </c>
      <c r="I32" s="9"/>
      <c r="J32" s="24">
        <v>14684520.85</v>
      </c>
      <c r="K32" s="9"/>
      <c r="M32" s="9">
        <v>14640662.390000001</v>
      </c>
      <c r="N32" s="90">
        <v>7295119.9900000002</v>
      </c>
      <c r="O32" s="93">
        <v>7311032.2999999998</v>
      </c>
      <c r="P32" s="24">
        <f t="shared" ref="P32:P34" si="23">SUM(G32:O32)</f>
        <v>57243558.399999999</v>
      </c>
      <c r="R32" s="22"/>
    </row>
    <row r="33" spans="1:19" x14ac:dyDescent="0.25">
      <c r="B33" s="1" t="s">
        <v>50</v>
      </c>
      <c r="C33" s="9">
        <v>83053066</v>
      </c>
      <c r="D33" s="9">
        <v>6921088.833333333</v>
      </c>
      <c r="E33" s="9"/>
      <c r="F33" s="9"/>
      <c r="G33" s="9">
        <v>6680451.9000000004</v>
      </c>
      <c r="H33" s="24">
        <v>6668426.2800000003</v>
      </c>
      <c r="I33" s="24"/>
      <c r="J33" s="24">
        <v>14724759.030000001</v>
      </c>
      <c r="K33" s="9"/>
      <c r="M33" s="9">
        <v>14675016.09</v>
      </c>
      <c r="N33" s="90">
        <v>7312261.2599999998</v>
      </c>
      <c r="O33" s="93">
        <v>7328196.0499999998</v>
      </c>
      <c r="P33" s="24">
        <f t="shared" si="23"/>
        <v>57389110.609999992</v>
      </c>
      <c r="R33" s="22"/>
    </row>
    <row r="34" spans="1:19" ht="15.75" thickBot="1" x14ac:dyDescent="0.3">
      <c r="B34" s="1" t="s">
        <v>51</v>
      </c>
      <c r="C34" s="9">
        <v>8034085</v>
      </c>
      <c r="D34" s="9">
        <v>669507.08333333337</v>
      </c>
      <c r="E34" s="9"/>
      <c r="F34" s="9"/>
      <c r="G34" s="9">
        <v>968934.03</v>
      </c>
      <c r="H34" s="9">
        <v>967209.4</v>
      </c>
      <c r="I34" s="9"/>
      <c r="J34" s="24">
        <v>2128028.65</v>
      </c>
      <c r="K34" s="9"/>
      <c r="M34" s="9">
        <v>2139923.71</v>
      </c>
      <c r="N34" s="91">
        <v>1066050.3700000001</v>
      </c>
      <c r="O34" s="94">
        <v>1068519.1599999999</v>
      </c>
      <c r="P34" s="24">
        <f t="shared" si="23"/>
        <v>8338665.3200000003</v>
      </c>
      <c r="R34" s="22"/>
      <c r="S34" s="23"/>
    </row>
    <row r="35" spans="1:19" ht="15.75" thickBot="1" x14ac:dyDescent="0.3">
      <c r="A35" s="16"/>
      <c r="B35" s="30" t="s">
        <v>255</v>
      </c>
      <c r="C35" s="19">
        <f>+C36+C42+C45+C49+C56+C59+C67</f>
        <v>882448565</v>
      </c>
      <c r="D35" s="18">
        <v>73537380.416666701</v>
      </c>
      <c r="E35" s="18" t="s">
        <v>52</v>
      </c>
      <c r="F35" s="18"/>
      <c r="G35" s="18">
        <f>+G36+G42+G45+G49+G56+G59+G67+G149</f>
        <v>165058114.84999999</v>
      </c>
      <c r="H35" s="18">
        <f>+H36+H42+H45+H49+H56+H59+H67</f>
        <v>18121023.669999998</v>
      </c>
      <c r="I35" s="18">
        <f>+I36+I42+I45+I49+I56+I59+I67+I149</f>
        <v>66142567.840000004</v>
      </c>
      <c r="J35" s="18">
        <f>+J36+J42+J45+J49+J56+J59+J67+J149</f>
        <v>285810727.02999997</v>
      </c>
      <c r="K35" s="19">
        <f>+K36+K42+K45+K49+K56+K59+K67</f>
        <v>79845380.480000004</v>
      </c>
      <c r="L35" s="18">
        <f t="shared" ref="L35" si="24">+L36+L42+L45+L49+L56+L59+L67</f>
        <v>0</v>
      </c>
      <c r="M35" s="19">
        <f>+M36+M42+M45+M49+M56+M59+M67</f>
        <v>78348713.830000013</v>
      </c>
      <c r="N35" s="89">
        <f t="shared" ref="N35" si="25">+N36+N42+N45+N49+N56+N59+N67</f>
        <v>42846909.770000003</v>
      </c>
      <c r="O35" s="89">
        <f>+O36+O42+O45+O56+O59+O67+O49</f>
        <v>76516971.610000014</v>
      </c>
      <c r="P35" s="31">
        <f>+P36+P42+P45+P49+P56+P59+P67</f>
        <v>760443485.93000007</v>
      </c>
      <c r="R35" s="22"/>
      <c r="S35" s="23"/>
    </row>
    <row r="36" spans="1:19" x14ac:dyDescent="0.25">
      <c r="B36" s="25" t="s">
        <v>53</v>
      </c>
      <c r="C36" s="26">
        <f>SUM(C37:C41)</f>
        <v>68742951</v>
      </c>
      <c r="D36" s="27">
        <v>5728579.25</v>
      </c>
      <c r="E36" s="27"/>
      <c r="F36" s="27"/>
      <c r="G36" s="27">
        <f>SUM(G37:G41)</f>
        <v>8490856.5099999998</v>
      </c>
      <c r="H36" s="27">
        <f>SUM(H37:H41)</f>
        <v>4885356.57</v>
      </c>
      <c r="I36" s="27">
        <f>SUM(I37:I41)</f>
        <v>5087047.96</v>
      </c>
      <c r="J36" s="27">
        <f>SUM(J37:J41)</f>
        <v>5499255.8599999994</v>
      </c>
      <c r="K36" s="26">
        <f>SUM(K37:K41)</f>
        <v>5294065.2</v>
      </c>
      <c r="L36" s="27">
        <f t="shared" ref="L36:O36" si="26">SUM(L37:L41)</f>
        <v>0</v>
      </c>
      <c r="M36" s="26">
        <f>SUM(M37:M41)</f>
        <v>6019245.6800000006</v>
      </c>
      <c r="N36" s="27">
        <f t="shared" ref="N36" si="27">SUM(N37:N41)</f>
        <v>6406627.9199999999</v>
      </c>
      <c r="O36" s="27">
        <f t="shared" si="26"/>
        <v>6652522.7000000002</v>
      </c>
      <c r="P36" s="27">
        <f>SUM(P37:P41)</f>
        <v>48334978.400000006</v>
      </c>
      <c r="R36" s="22"/>
    </row>
    <row r="37" spans="1:19" x14ac:dyDescent="0.25">
      <c r="B37" s="1" t="s">
        <v>54</v>
      </c>
      <c r="C37" s="9">
        <v>23105315</v>
      </c>
      <c r="D37" s="9">
        <v>1925442.9166666667</v>
      </c>
      <c r="E37" s="9" t="s">
        <v>55</v>
      </c>
      <c r="F37" s="9"/>
      <c r="G37" s="24">
        <v>4955481.97</v>
      </c>
      <c r="H37" s="24">
        <v>1965258.95</v>
      </c>
      <c r="I37" s="24">
        <v>2118124.5099999998</v>
      </c>
      <c r="J37" s="24">
        <v>1807397.21</v>
      </c>
      <c r="K37" s="9">
        <f>+'[1]REVISIÓN MAYO 2025'!$C$32</f>
        <v>1922615.39</v>
      </c>
      <c r="M37" s="9">
        <v>2091704.6</v>
      </c>
      <c r="N37" s="86">
        <v>2237271.86</v>
      </c>
      <c r="O37" s="93">
        <v>2184357.0100000002</v>
      </c>
      <c r="P37" s="24">
        <f t="shared" ref="P37:P41" si="28">SUM(G37:O37)</f>
        <v>19282211.500000004</v>
      </c>
      <c r="R37" s="22"/>
    </row>
    <row r="38" spans="1:19" x14ac:dyDescent="0.25">
      <c r="B38" s="1" t="s">
        <v>56</v>
      </c>
      <c r="C38" s="9">
        <v>2500815</v>
      </c>
      <c r="D38" s="9">
        <v>208401.25</v>
      </c>
      <c r="E38" s="9" t="s">
        <v>57</v>
      </c>
      <c r="F38" s="9"/>
      <c r="G38" s="24">
        <v>227373.26</v>
      </c>
      <c r="H38" s="24">
        <v>43305.35</v>
      </c>
      <c r="I38" s="24">
        <v>39483.800000000003</v>
      </c>
      <c r="J38" s="24">
        <v>46755.270000000004</v>
      </c>
      <c r="K38" s="9">
        <f>+'[1]REVISIÓN MAYO 2025'!$C$33</f>
        <v>43420.71</v>
      </c>
      <c r="M38" s="9">
        <v>222266.22</v>
      </c>
      <c r="N38" s="86">
        <v>227260.5</v>
      </c>
      <c r="O38" s="93">
        <v>232632.29</v>
      </c>
      <c r="P38" s="24">
        <f t="shared" si="28"/>
        <v>1082497.3999999999</v>
      </c>
      <c r="R38" s="22"/>
    </row>
    <row r="39" spans="1:19" x14ac:dyDescent="0.25">
      <c r="B39" s="1" t="s">
        <v>58</v>
      </c>
      <c r="C39" s="9">
        <v>41382153</v>
      </c>
      <c r="D39" s="9">
        <v>3448512.75</v>
      </c>
      <c r="E39" s="9" t="s">
        <v>59</v>
      </c>
      <c r="F39" s="9"/>
      <c r="G39" s="24">
        <v>3163423.2800000003</v>
      </c>
      <c r="H39" s="24">
        <v>2732214.27</v>
      </c>
      <c r="I39" s="24">
        <v>2774447.45</v>
      </c>
      <c r="J39" s="24">
        <v>3514393.38</v>
      </c>
      <c r="K39" s="9">
        <f>+'[1]REVISIÓN MAYO 2025'!$C$34</f>
        <v>3159502.7</v>
      </c>
      <c r="M39" s="9">
        <v>3560696.66</v>
      </c>
      <c r="N39" s="86">
        <v>3797517.36</v>
      </c>
      <c r="O39" s="93">
        <v>4090955.2</v>
      </c>
      <c r="P39" s="24">
        <f t="shared" si="28"/>
        <v>26793150.299999997</v>
      </c>
      <c r="R39" s="22"/>
    </row>
    <row r="40" spans="1:19" x14ac:dyDescent="0.25">
      <c r="B40" s="1" t="s">
        <v>60</v>
      </c>
      <c r="C40" s="9">
        <v>307108</v>
      </c>
      <c r="D40" s="9">
        <v>25592.333333333332</v>
      </c>
      <c r="E40" s="9" t="s">
        <v>61</v>
      </c>
      <c r="F40" s="9"/>
      <c r="G40" s="24">
        <v>23948</v>
      </c>
      <c r="H40" s="24">
        <v>23948</v>
      </c>
      <c r="I40" s="24">
        <v>34362.199999999997</v>
      </c>
      <c r="J40" s="24">
        <v>10000</v>
      </c>
      <c r="K40" s="9">
        <f>+'[1]REVISIÓN MAYO 2025'!$C$35</f>
        <v>47896.4</v>
      </c>
      <c r="M40" s="9">
        <v>23948.2</v>
      </c>
      <c r="N40" s="87">
        <v>23948.2</v>
      </c>
      <c r="O40" s="87">
        <v>23948.2</v>
      </c>
      <c r="P40" s="24">
        <f t="shared" si="28"/>
        <v>211999.20000000004</v>
      </c>
      <c r="R40" s="22"/>
    </row>
    <row r="41" spans="1:19" x14ac:dyDescent="0.25">
      <c r="B41" s="1" t="s">
        <v>62</v>
      </c>
      <c r="C41" s="9">
        <v>1447560</v>
      </c>
      <c r="D41" s="9">
        <v>120630</v>
      </c>
      <c r="E41" s="9" t="s">
        <v>63</v>
      </c>
      <c r="F41" s="9"/>
      <c r="G41" s="24">
        <v>120630</v>
      </c>
      <c r="H41" s="24">
        <v>120630</v>
      </c>
      <c r="I41" s="24">
        <v>120630</v>
      </c>
      <c r="J41" s="24">
        <v>120710</v>
      </c>
      <c r="K41" s="9">
        <f>+'[1]REVISIÓN MAYO 2025'!$C$36</f>
        <v>120630</v>
      </c>
      <c r="M41" s="9">
        <v>120630</v>
      </c>
      <c r="N41" s="86">
        <v>120630</v>
      </c>
      <c r="O41" s="86">
        <v>120630</v>
      </c>
      <c r="P41" s="24">
        <f t="shared" si="28"/>
        <v>965120</v>
      </c>
    </row>
    <row r="42" spans="1:19" x14ac:dyDescent="0.25">
      <c r="B42" s="25" t="s">
        <v>64</v>
      </c>
      <c r="C42" s="32">
        <f>SUM(C43:C44)</f>
        <v>185365938</v>
      </c>
      <c r="D42" s="9">
        <v>15447161.5</v>
      </c>
      <c r="E42" s="9"/>
      <c r="F42" s="9"/>
      <c r="G42" s="28">
        <f>SUM(G43:G44)</f>
        <v>21959274.309999999</v>
      </c>
      <c r="H42" s="28">
        <f>SUM(H43:H44)</f>
        <v>1982791.94</v>
      </c>
      <c r="I42" s="28">
        <f>SUM(I43:I44)</f>
        <v>2221778.42</v>
      </c>
      <c r="J42" s="28">
        <f>SUM(J43:J44)</f>
        <v>14627654.950000001</v>
      </c>
      <c r="K42" s="32">
        <f>SUM(K43:K44)</f>
        <v>23262108.32</v>
      </c>
      <c r="L42" s="28">
        <f t="shared" ref="L42:O42" si="29">SUM(L43:L44)</f>
        <v>0</v>
      </c>
      <c r="M42" s="32">
        <f>SUM(M43:M44)</f>
        <v>28274179.720000003</v>
      </c>
      <c r="N42" s="28">
        <f t="shared" ref="N42" si="30">SUM(N43:N44)</f>
        <v>11973832.66</v>
      </c>
      <c r="O42" s="28">
        <f t="shared" si="29"/>
        <v>20426393.710000001</v>
      </c>
      <c r="P42" s="28">
        <f>SUM(P43:P44)</f>
        <v>124728014.03</v>
      </c>
      <c r="R42" s="22"/>
    </row>
    <row r="43" spans="1:19" x14ac:dyDescent="0.25">
      <c r="B43" s="1" t="s">
        <v>65</v>
      </c>
      <c r="C43" s="9">
        <v>170000000</v>
      </c>
      <c r="D43" s="9">
        <v>14166666.666666666</v>
      </c>
      <c r="E43" s="9" t="s">
        <v>66</v>
      </c>
      <c r="F43" s="9"/>
      <c r="G43" s="24">
        <v>20971660</v>
      </c>
      <c r="H43" s="24">
        <v>1233006</v>
      </c>
      <c r="I43" s="24">
        <v>1478845.51</v>
      </c>
      <c r="J43" s="24">
        <v>13640579.290000001</v>
      </c>
      <c r="K43" s="9">
        <f>+'[1]REVISIÓN MAYO 2025'!$C$38</f>
        <v>19061940</v>
      </c>
      <c r="M43" s="9">
        <v>27371317.690000001</v>
      </c>
      <c r="N43" s="86">
        <v>10559004.699999999</v>
      </c>
      <c r="O43" s="93">
        <v>19638593.300000001</v>
      </c>
      <c r="P43" s="24">
        <f t="shared" ref="P43:P44" si="31">SUM(G43:O43)</f>
        <v>113954946.49000001</v>
      </c>
      <c r="R43" s="22"/>
    </row>
    <row r="44" spans="1:19" x14ac:dyDescent="0.25">
      <c r="B44" s="1" t="s">
        <v>67</v>
      </c>
      <c r="C44" s="9">
        <v>15365938</v>
      </c>
      <c r="D44" s="9">
        <v>1280494.8333333333</v>
      </c>
      <c r="E44" s="9" t="s">
        <v>68</v>
      </c>
      <c r="F44" s="9"/>
      <c r="G44" s="24">
        <v>987614.31</v>
      </c>
      <c r="H44" s="24">
        <v>749785.94000000006</v>
      </c>
      <c r="I44" s="24">
        <v>742932.91</v>
      </c>
      <c r="J44" s="24">
        <v>987075.66</v>
      </c>
      <c r="K44" s="9">
        <f>+'[1]REVISIÓN MAYO 2025'!$C$39</f>
        <v>4200168.32</v>
      </c>
      <c r="M44" s="9">
        <v>902862.03</v>
      </c>
      <c r="N44" s="9">
        <v>1414827.96</v>
      </c>
      <c r="O44" s="93">
        <v>787800.41</v>
      </c>
      <c r="P44" s="24">
        <f t="shared" si="31"/>
        <v>10773067.539999999</v>
      </c>
    </row>
    <row r="45" spans="1:19" x14ac:dyDescent="0.25">
      <c r="B45" s="25" t="s">
        <v>69</v>
      </c>
      <c r="C45" s="32">
        <f>SUM(C46:C48)</f>
        <v>19197060</v>
      </c>
      <c r="D45" s="27">
        <v>1599755</v>
      </c>
      <c r="E45" s="27"/>
      <c r="F45" s="27"/>
      <c r="G45" s="28">
        <f>SUM(G46:G48)</f>
        <v>276648.32000000001</v>
      </c>
      <c r="H45" s="28">
        <f>SUM(H46:H48)</f>
        <v>4863149.92</v>
      </c>
      <c r="I45" s="28">
        <f t="shared" ref="I45:O45" si="32">SUM(I46:I48)</f>
        <v>0</v>
      </c>
      <c r="J45" s="28">
        <f t="shared" ref="J45" si="33">SUM(J46:J48)</f>
        <v>1621640.76</v>
      </c>
      <c r="K45" s="32">
        <f t="shared" si="32"/>
        <v>3304961.18</v>
      </c>
      <c r="L45" s="28">
        <f t="shared" si="32"/>
        <v>0</v>
      </c>
      <c r="M45" s="32">
        <f t="shared" si="32"/>
        <v>2095747.24</v>
      </c>
      <c r="N45" s="28">
        <f t="shared" ref="N45" si="34">SUM(N46:N48)</f>
        <v>3401983.92</v>
      </c>
      <c r="O45" s="28">
        <f t="shared" si="32"/>
        <v>1601514.06</v>
      </c>
      <c r="P45" s="28">
        <f>SUM(P46:P48)</f>
        <v>17165645.400000002</v>
      </c>
      <c r="R45" s="22"/>
    </row>
    <row r="46" spans="1:19" x14ac:dyDescent="0.25">
      <c r="B46" s="1" t="s">
        <v>70</v>
      </c>
      <c r="C46" s="9">
        <v>19077000</v>
      </c>
      <c r="D46" s="9">
        <v>1589750</v>
      </c>
      <c r="E46" s="9"/>
      <c r="F46" s="9"/>
      <c r="G46" s="24"/>
      <c r="H46" s="24">
        <v>4863149.92</v>
      </c>
      <c r="I46" s="24"/>
      <c r="J46" s="24">
        <v>1621640.76</v>
      </c>
      <c r="K46" s="9">
        <f>+'[1]REVISIÓN MAYO 2025'!$C$46</f>
        <v>3289961.18</v>
      </c>
      <c r="M46" s="9">
        <v>2080747.24</v>
      </c>
      <c r="N46" s="9">
        <v>2584768.7200000002</v>
      </c>
      <c r="O46" s="93">
        <v>1601514.06</v>
      </c>
      <c r="P46" s="24">
        <f t="shared" ref="P46:P48" si="35">SUM(G46:O46)</f>
        <v>16041781.880000001</v>
      </c>
    </row>
    <row r="47" spans="1:19" x14ac:dyDescent="0.25">
      <c r="B47" s="1" t="s">
        <v>71</v>
      </c>
      <c r="C47" s="9">
        <v>0</v>
      </c>
      <c r="D47" s="9">
        <v>0</v>
      </c>
      <c r="E47" s="9" t="s">
        <v>72</v>
      </c>
      <c r="F47" s="9"/>
      <c r="G47" s="24">
        <v>276648.32000000001</v>
      </c>
      <c r="H47" s="33"/>
      <c r="I47" s="9"/>
      <c r="J47" s="9"/>
      <c r="K47" s="9"/>
      <c r="N47" s="86">
        <v>806715.2</v>
      </c>
      <c r="O47" s="86"/>
      <c r="P47" s="24">
        <f t="shared" si="35"/>
        <v>1083363.52</v>
      </c>
    </row>
    <row r="48" spans="1:19" x14ac:dyDescent="0.25">
      <c r="B48" s="1" t="s">
        <v>73</v>
      </c>
      <c r="C48" s="9">
        <v>120060</v>
      </c>
      <c r="D48" s="9">
        <v>10005</v>
      </c>
      <c r="E48" s="9"/>
      <c r="F48" s="9"/>
      <c r="G48" s="24"/>
      <c r="H48" s="9"/>
      <c r="I48" s="9"/>
      <c r="J48" s="9"/>
      <c r="K48" s="9">
        <f>+'[1]REVISIÓN MAYO 2025'!$C$48</f>
        <v>15000</v>
      </c>
      <c r="M48" s="9">
        <v>15000</v>
      </c>
      <c r="N48" s="9">
        <v>10500</v>
      </c>
      <c r="P48" s="24">
        <f t="shared" si="35"/>
        <v>40500</v>
      </c>
    </row>
    <row r="49" spans="2:18" x14ac:dyDescent="0.25">
      <c r="B49" s="25" t="s">
        <v>74</v>
      </c>
      <c r="C49" s="32">
        <f>SUM(C50:C55)</f>
        <v>45161660</v>
      </c>
      <c r="D49" s="27">
        <v>3763471.666666667</v>
      </c>
      <c r="E49" s="9"/>
      <c r="F49" s="9"/>
      <c r="G49" s="27">
        <f>SUM(G50:G55)</f>
        <v>3187845.09</v>
      </c>
      <c r="H49" s="27">
        <f>SUM(H50:H55)</f>
        <v>115482.73999999999</v>
      </c>
      <c r="I49" s="27">
        <f>SUM(I50:I55)</f>
        <v>5276130.54</v>
      </c>
      <c r="J49" s="27">
        <f>SUM(J50:J55)</f>
        <v>1183843.08</v>
      </c>
      <c r="K49" s="32">
        <f>SUM(K50:K55)</f>
        <v>532589.73</v>
      </c>
      <c r="L49" s="27">
        <f t="shared" ref="L49" si="36">SUM(L50:L55)</f>
        <v>0</v>
      </c>
      <c r="M49" s="32">
        <f>SUM(M50:M55)</f>
        <v>1783669.85</v>
      </c>
      <c r="N49" s="27">
        <f t="shared" ref="N49" si="37">SUM(N50:N55)</f>
        <v>2324552.86</v>
      </c>
      <c r="O49" s="27">
        <f>SUM(O50:O55)</f>
        <v>3015576.25</v>
      </c>
      <c r="P49" s="27">
        <f>SUM(P50:P55)</f>
        <v>17419690.140000001</v>
      </c>
      <c r="R49" s="22"/>
    </row>
    <row r="50" spans="2:18" x14ac:dyDescent="0.25">
      <c r="B50" s="1" t="s">
        <v>75</v>
      </c>
      <c r="C50" s="9">
        <v>6000000</v>
      </c>
      <c r="D50" s="9">
        <v>500000</v>
      </c>
      <c r="E50" s="9" t="s">
        <v>76</v>
      </c>
      <c r="F50" s="9"/>
      <c r="G50" s="24">
        <v>2718217.32</v>
      </c>
      <c r="H50" s="9"/>
      <c r="I50" s="9"/>
      <c r="J50" s="24">
        <v>1150376.1000000001</v>
      </c>
      <c r="K50" s="9"/>
      <c r="N50" s="86">
        <v>1102975.5</v>
      </c>
      <c r="O50" s="86"/>
      <c r="P50" s="24">
        <f t="shared" ref="P50:P55" si="38">SUM(G50:O50)</f>
        <v>4971568.92</v>
      </c>
      <c r="R50" s="22"/>
    </row>
    <row r="51" spans="2:18" x14ac:dyDescent="0.25">
      <c r="B51" s="1" t="s">
        <v>77</v>
      </c>
      <c r="C51" s="9">
        <v>1900000</v>
      </c>
      <c r="D51" s="9">
        <v>158333.33333333334</v>
      </c>
      <c r="E51" s="9" t="s">
        <v>78</v>
      </c>
      <c r="F51" s="9"/>
      <c r="G51" s="24">
        <v>6737.21</v>
      </c>
      <c r="H51" s="24">
        <v>6286.74</v>
      </c>
      <c r="I51" s="24">
        <v>50015.76</v>
      </c>
      <c r="J51" s="24">
        <v>15492.98</v>
      </c>
      <c r="K51" s="9">
        <f>+'[1]REVISIÓN MAYO 2025'!$C$52</f>
        <v>14447.73</v>
      </c>
      <c r="M51" s="9">
        <v>9560.67</v>
      </c>
      <c r="N51" s="9">
        <v>4116.79</v>
      </c>
      <c r="O51" s="93">
        <v>20158.400000000001</v>
      </c>
      <c r="P51" s="24">
        <f>SUM(G51:O51)</f>
        <v>126816.28</v>
      </c>
      <c r="R51" s="22"/>
    </row>
    <row r="52" spans="2:18" x14ac:dyDescent="0.25">
      <c r="B52" s="1" t="s">
        <v>79</v>
      </c>
      <c r="C52" s="9">
        <v>2666060</v>
      </c>
      <c r="D52" s="9">
        <v>222171.66666666666</v>
      </c>
      <c r="E52" s="9" t="s">
        <v>80</v>
      </c>
      <c r="F52" s="9"/>
      <c r="G52" s="24">
        <v>368500</v>
      </c>
      <c r="H52" s="24">
        <v>40200</v>
      </c>
      <c r="I52" s="24">
        <v>14620</v>
      </c>
      <c r="J52" s="24">
        <v>17974</v>
      </c>
      <c r="K52" s="9">
        <f>+'[1]REVISIÓN MAYO 2025'!$C$53</f>
        <v>0</v>
      </c>
      <c r="M52" s="9">
        <v>19500</v>
      </c>
      <c r="N52" s="9">
        <v>26100</v>
      </c>
      <c r="O52" s="93">
        <v>606211.73</v>
      </c>
      <c r="P52" s="24">
        <f>SUM(G52:O52)</f>
        <v>1093105.73</v>
      </c>
      <c r="R52" s="21"/>
    </row>
    <row r="53" spans="2:18" x14ac:dyDescent="0.25">
      <c r="B53" s="1" t="s">
        <v>81</v>
      </c>
      <c r="C53" s="9">
        <v>495600</v>
      </c>
      <c r="D53" s="9">
        <v>41300</v>
      </c>
      <c r="E53" s="9"/>
      <c r="F53" s="9"/>
      <c r="G53" s="9"/>
      <c r="H53" s="9"/>
      <c r="I53" s="24">
        <v>123900</v>
      </c>
      <c r="J53" s="9"/>
      <c r="K53" s="9">
        <f>+'[1]REVISIÓN MAYO 2025'!$C$54</f>
        <v>359392</v>
      </c>
      <c r="N53" s="9">
        <v>123900</v>
      </c>
      <c r="O53" s="93">
        <v>2379986.52</v>
      </c>
      <c r="P53" s="24">
        <f t="shared" si="38"/>
        <v>2987178.52</v>
      </c>
    </row>
    <row r="54" spans="2:18" x14ac:dyDescent="0.25">
      <c r="B54" s="1" t="s">
        <v>82</v>
      </c>
      <c r="C54" s="9">
        <v>11100000</v>
      </c>
      <c r="D54" s="9">
        <v>925000</v>
      </c>
      <c r="E54" s="9"/>
      <c r="F54" s="9"/>
      <c r="G54" s="9"/>
      <c r="H54" s="24"/>
      <c r="I54" s="24"/>
      <c r="J54" s="9"/>
      <c r="K54" s="9">
        <f>+'[1]REVISIÓN MAYO 2025'!$C$55</f>
        <v>123900</v>
      </c>
      <c r="M54" s="9">
        <v>238147.6</v>
      </c>
      <c r="N54" s="9">
        <v>348690</v>
      </c>
      <c r="P54" s="24">
        <f t="shared" si="38"/>
        <v>710737.6</v>
      </c>
    </row>
    <row r="55" spans="2:18" x14ac:dyDescent="0.25">
      <c r="B55" s="34" t="s">
        <v>83</v>
      </c>
      <c r="C55" s="9">
        <v>23000000</v>
      </c>
      <c r="D55" s="9">
        <v>1916666.6666666667</v>
      </c>
      <c r="E55" s="9" t="s">
        <v>84</v>
      </c>
      <c r="F55" s="9"/>
      <c r="G55" s="24">
        <v>94390.56</v>
      </c>
      <c r="H55" s="24">
        <v>68996</v>
      </c>
      <c r="I55" s="24">
        <v>5087594.78</v>
      </c>
      <c r="J55" s="9"/>
      <c r="K55" s="9">
        <f>+'[1]REVISIÓN MAYO 2025'!$C$56</f>
        <v>34850</v>
      </c>
      <c r="M55" s="9">
        <v>1516461.58</v>
      </c>
      <c r="N55" s="9">
        <v>718770.57</v>
      </c>
      <c r="O55" s="93">
        <v>9219.6</v>
      </c>
      <c r="P55" s="24">
        <f t="shared" si="38"/>
        <v>7530283.0899999999</v>
      </c>
    </row>
    <row r="56" spans="2:18" x14ac:dyDescent="0.25">
      <c r="B56" s="35" t="s">
        <v>85</v>
      </c>
      <c r="C56" s="36">
        <f>SUM(C57:C58)</f>
        <v>333125468</v>
      </c>
      <c r="D56" s="27">
        <v>27760455.666666664</v>
      </c>
      <c r="E56" s="27"/>
      <c r="F56" s="27"/>
      <c r="G56" s="27">
        <f>SUM(G57:G58)</f>
        <v>32297201.830000002</v>
      </c>
      <c r="H56" s="27">
        <f>SUM(H57:H58)</f>
        <v>189335.35000000009</v>
      </c>
      <c r="I56" s="27">
        <f>SUM(I57:I58)</f>
        <v>35956785.200000003</v>
      </c>
      <c r="J56" s="27">
        <f t="shared" ref="J56" si="39">SUM(J57:J58)</f>
        <v>12614855.82</v>
      </c>
      <c r="K56" s="36">
        <f t="shared" ref="K56:M56" si="40">SUM(K57:K58)</f>
        <v>18658830.439999998</v>
      </c>
      <c r="L56" s="27">
        <f t="shared" si="40"/>
        <v>0</v>
      </c>
      <c r="M56" s="36">
        <f t="shared" si="40"/>
        <v>13686846.699999999</v>
      </c>
      <c r="N56" s="27">
        <f t="shared" ref="N56" si="41">SUM(N57:N58)</f>
        <v>14214576.560000001</v>
      </c>
      <c r="O56" s="27">
        <f>SUM(O57:O58)</f>
        <v>22094554.370000001</v>
      </c>
      <c r="P56" s="27">
        <f>SUM(P57:P58)</f>
        <v>149712986.27000004</v>
      </c>
    </row>
    <row r="57" spans="2:18" x14ac:dyDescent="0.25">
      <c r="B57" s="34" t="s">
        <v>86</v>
      </c>
      <c r="C57" s="9">
        <v>10728058</v>
      </c>
      <c r="D57" s="9">
        <v>894004.83333333337</v>
      </c>
      <c r="E57" s="9"/>
      <c r="F57" s="9"/>
      <c r="G57" s="9"/>
      <c r="H57" s="24">
        <v>1483058.4000000001</v>
      </c>
      <c r="I57" s="24"/>
      <c r="J57" s="9"/>
      <c r="K57" s="9">
        <f>+'[1]REVISIÓN MAYO 2025'!$C$59</f>
        <v>4970500</v>
      </c>
      <c r="O57" s="93">
        <v>114446.18000000001</v>
      </c>
      <c r="P57" s="24">
        <f t="shared" ref="P57:P58" si="42">SUM(G57:O57)</f>
        <v>6568004.5800000001</v>
      </c>
      <c r="R57" s="22"/>
    </row>
    <row r="58" spans="2:18" x14ac:dyDescent="0.25">
      <c r="B58" s="34" t="s">
        <v>87</v>
      </c>
      <c r="C58" s="9">
        <f>293397410+29000000</f>
        <v>322397410</v>
      </c>
      <c r="D58" s="9">
        <v>26866450.833333332</v>
      </c>
      <c r="E58" s="9" t="s">
        <v>88</v>
      </c>
      <c r="F58" s="9"/>
      <c r="G58" s="24">
        <v>32297201.830000002</v>
      </c>
      <c r="H58" s="24">
        <v>-1293723.05</v>
      </c>
      <c r="I58" s="24">
        <v>35956785.200000003</v>
      </c>
      <c r="J58" s="24">
        <v>12614855.82</v>
      </c>
      <c r="K58" s="9">
        <f>+'[1]REVISIÓN MAYO 2025'!$C$60</f>
        <v>13688330.439999999</v>
      </c>
      <c r="M58" s="9">
        <v>13686846.699999999</v>
      </c>
      <c r="N58" s="86">
        <v>14214576.560000001</v>
      </c>
      <c r="O58" s="93">
        <v>21980108.190000001</v>
      </c>
      <c r="P58" s="24">
        <f t="shared" si="42"/>
        <v>143144981.69000003</v>
      </c>
    </row>
    <row r="59" spans="2:18" x14ac:dyDescent="0.25">
      <c r="B59" s="35" t="s">
        <v>89</v>
      </c>
      <c r="C59" s="36">
        <f>SUM(C60:C66)</f>
        <v>64218202</v>
      </c>
      <c r="D59" s="27">
        <v>5351516.833333334</v>
      </c>
      <c r="E59" s="27"/>
      <c r="F59" s="27"/>
      <c r="G59" s="27">
        <f>SUM(G60:G66)</f>
        <v>1655492.24</v>
      </c>
      <c r="H59" s="27">
        <f>SUM(H60:H66)</f>
        <v>3468829.7199999997</v>
      </c>
      <c r="I59" s="27">
        <f>SUM(I60:I66)</f>
        <v>10287396.100000001</v>
      </c>
      <c r="J59" s="27">
        <f t="shared" ref="J59" si="43">SUM(J60:J66)</f>
        <v>2564609.2399999998</v>
      </c>
      <c r="K59" s="36">
        <f t="shared" ref="K59:M59" si="44">SUM(K60:K66)</f>
        <v>6848251.9199999999</v>
      </c>
      <c r="L59" s="27">
        <f t="shared" si="44"/>
        <v>0</v>
      </c>
      <c r="M59" s="36">
        <f t="shared" si="44"/>
        <v>5606759.5099999998</v>
      </c>
      <c r="N59" s="27">
        <f t="shared" ref="N59" si="45">SUM(N60:N66)</f>
        <v>1692879.77</v>
      </c>
      <c r="O59" s="27">
        <f>SUM(O60:O66)</f>
        <v>3028017.2300000004</v>
      </c>
      <c r="P59" s="27">
        <f>SUM(P60:P66)</f>
        <v>35152235.730000004</v>
      </c>
      <c r="R59" s="22"/>
    </row>
    <row r="60" spans="2:18" x14ac:dyDescent="0.25">
      <c r="B60" s="34" t="s">
        <v>90</v>
      </c>
      <c r="C60" s="37">
        <v>38939200</v>
      </c>
      <c r="D60" s="9">
        <v>3244933.3333333335</v>
      </c>
      <c r="E60" s="9" t="s">
        <v>91</v>
      </c>
      <c r="F60" s="9"/>
      <c r="G60" s="24">
        <v>72098</v>
      </c>
      <c r="H60" s="24">
        <v>2672209.69</v>
      </c>
      <c r="I60" s="24">
        <v>5270101.3100000005</v>
      </c>
      <c r="J60" s="24">
        <v>1799344.25</v>
      </c>
      <c r="K60" s="37">
        <f>+'[1]REVISIÓN MAYO 2025'!$C$62</f>
        <v>4184299.72</v>
      </c>
      <c r="M60" s="9">
        <v>3818106.23</v>
      </c>
      <c r="N60" s="9">
        <v>535151.98</v>
      </c>
      <c r="O60" s="93">
        <v>1956090.96</v>
      </c>
      <c r="P60" s="24">
        <f t="shared" ref="P60:P66" si="46">SUM(G60:O60)</f>
        <v>20307402.140000001</v>
      </c>
      <c r="R60" s="22"/>
    </row>
    <row r="61" spans="2:18" x14ac:dyDescent="0.25">
      <c r="B61" s="34" t="s">
        <v>92</v>
      </c>
      <c r="C61" s="9">
        <v>14995662</v>
      </c>
      <c r="D61" s="9">
        <v>1249638.5</v>
      </c>
      <c r="E61" s="9" t="s">
        <v>93</v>
      </c>
      <c r="F61" s="9"/>
      <c r="G61" s="24">
        <v>1543690.02</v>
      </c>
      <c r="H61" s="24">
        <v>149093</v>
      </c>
      <c r="I61" s="24">
        <v>4804194.2</v>
      </c>
      <c r="J61" s="24">
        <v>622484.15</v>
      </c>
      <c r="K61" s="9">
        <f>+'[1]REVISIÓN MAYO 2025'!$C$65</f>
        <v>2084711.62</v>
      </c>
      <c r="M61" s="9">
        <v>804746.61</v>
      </c>
      <c r="N61" s="92">
        <v>979439.02</v>
      </c>
      <c r="O61" s="93">
        <v>1030020.0700000001</v>
      </c>
      <c r="P61" s="24">
        <f t="shared" si="46"/>
        <v>12018378.690000001</v>
      </c>
    </row>
    <row r="62" spans="2:18" x14ac:dyDescent="0.25">
      <c r="B62" s="34" t="s">
        <v>94</v>
      </c>
      <c r="C62" s="9">
        <v>880340</v>
      </c>
      <c r="D62" s="9">
        <v>73361.666666666672</v>
      </c>
      <c r="E62" s="9"/>
      <c r="F62" s="9"/>
      <c r="G62" s="9"/>
      <c r="H62" s="9"/>
      <c r="I62" s="9"/>
      <c r="J62" s="9"/>
      <c r="K62" s="9">
        <f>+'[1]REVISIÓN MAYO 2025'!$C$66</f>
        <v>177000</v>
      </c>
      <c r="P62" s="24">
        <f t="shared" si="46"/>
        <v>177000</v>
      </c>
    </row>
    <row r="63" spans="2:18" x14ac:dyDescent="0.25">
      <c r="B63" s="34" t="s">
        <v>95</v>
      </c>
      <c r="C63" s="9">
        <v>1500000</v>
      </c>
      <c r="D63" s="9">
        <v>125000</v>
      </c>
      <c r="E63" s="9"/>
      <c r="F63" s="9"/>
      <c r="G63" s="9"/>
      <c r="H63" s="9"/>
      <c r="I63" s="9"/>
      <c r="J63" s="9"/>
      <c r="K63" s="9"/>
      <c r="P63" s="24">
        <f t="shared" si="46"/>
        <v>0</v>
      </c>
    </row>
    <row r="64" spans="2:18" x14ac:dyDescent="0.25">
      <c r="B64" s="34" t="s">
        <v>96</v>
      </c>
      <c r="C64" s="9">
        <v>1000000</v>
      </c>
      <c r="D64" s="9">
        <v>83333.333333333328</v>
      </c>
      <c r="E64" s="9"/>
      <c r="F64" s="9"/>
      <c r="G64" s="9"/>
      <c r="H64" s="9"/>
      <c r="I64" s="9"/>
      <c r="J64" s="9"/>
      <c r="K64" s="9"/>
      <c r="P64" s="24">
        <f t="shared" si="46"/>
        <v>0</v>
      </c>
      <c r="R64" s="22"/>
    </row>
    <row r="65" spans="1:19" x14ac:dyDescent="0.25">
      <c r="B65" s="34" t="s">
        <v>97</v>
      </c>
      <c r="C65" s="9">
        <v>5003000</v>
      </c>
      <c r="D65" s="9">
        <v>416916.66666666669</v>
      </c>
      <c r="E65" s="9" t="s">
        <v>98</v>
      </c>
      <c r="F65" s="9"/>
      <c r="G65" s="24">
        <v>39704.22</v>
      </c>
      <c r="H65" s="24">
        <v>219613.06</v>
      </c>
      <c r="I65" s="24">
        <v>189500.59</v>
      </c>
      <c r="J65" s="24">
        <v>142780.84</v>
      </c>
      <c r="K65" s="9">
        <f>+'[1]REVISIÓN MAYO 2025'!$C$70</f>
        <v>238923.44</v>
      </c>
      <c r="M65" s="9">
        <v>595686.67000000004</v>
      </c>
      <c r="N65" s="9">
        <v>178288.77</v>
      </c>
      <c r="O65" s="93">
        <v>41906.200000000004</v>
      </c>
      <c r="P65" s="24">
        <f t="shared" si="46"/>
        <v>1646403.7899999998</v>
      </c>
      <c r="R65" s="22"/>
    </row>
    <row r="66" spans="1:19" x14ac:dyDescent="0.25">
      <c r="B66" s="34" t="s">
        <v>99</v>
      </c>
      <c r="C66" s="9">
        <v>1900000</v>
      </c>
      <c r="D66" s="9">
        <v>158333.33333333334</v>
      </c>
      <c r="E66" s="9"/>
      <c r="F66" s="9"/>
      <c r="G66" s="9"/>
      <c r="H66" s="24">
        <f>544334.22-116420.25</f>
        <v>427913.97</v>
      </c>
      <c r="I66" s="24">
        <v>23600</v>
      </c>
      <c r="J66" s="9"/>
      <c r="K66" s="9">
        <f>+'[1]REVISIÓN MAYO 2025'!$C$71</f>
        <v>163317.14000000001</v>
      </c>
      <c r="M66" s="9">
        <v>388220</v>
      </c>
      <c r="N66" s="92">
        <v>0</v>
      </c>
      <c r="O66" s="92"/>
      <c r="P66" s="24">
        <f t="shared" si="46"/>
        <v>1003051.11</v>
      </c>
    </row>
    <row r="67" spans="1:19" x14ac:dyDescent="0.25">
      <c r="B67" s="35" t="s">
        <v>100</v>
      </c>
      <c r="C67" s="36">
        <f>SUM(C68:C74)</f>
        <v>166637286.00000003</v>
      </c>
      <c r="D67" s="27">
        <v>13886440.500000002</v>
      </c>
      <c r="E67" s="27"/>
      <c r="F67" s="27"/>
      <c r="G67" s="27">
        <f>SUM(G68:G74)</f>
        <v>75985869.400000006</v>
      </c>
      <c r="H67" s="27">
        <f>SUM(H68:H73)</f>
        <v>2616077.4300000002</v>
      </c>
      <c r="I67" s="27">
        <f>SUM(I68:I74)</f>
        <v>2678965.62</v>
      </c>
      <c r="J67" s="27">
        <f t="shared" ref="J67" si="47">SUM(J68:J74)</f>
        <v>221291332.44999999</v>
      </c>
      <c r="K67" s="36">
        <f>SUM(K68:K75)</f>
        <v>21944573.690000001</v>
      </c>
      <c r="L67" s="27">
        <f t="shared" ref="L67" si="48">SUM(L68:L74)</f>
        <v>0</v>
      </c>
      <c r="M67" s="36">
        <f>SUM(M68:M75)</f>
        <v>20882265.129999999</v>
      </c>
      <c r="N67" s="27">
        <f t="shared" ref="N67" si="49">SUM(N68:N74)</f>
        <v>2832456.08</v>
      </c>
      <c r="O67" s="27">
        <f>SUM(O68:O74)</f>
        <v>19698393.289999999</v>
      </c>
      <c r="P67" s="27">
        <f>SUM(P68:P74)</f>
        <v>367929935.95999998</v>
      </c>
    </row>
    <row r="68" spans="1:19" x14ac:dyDescent="0.25">
      <c r="B68" s="34" t="s">
        <v>101</v>
      </c>
      <c r="C68" s="9">
        <v>100000</v>
      </c>
      <c r="D68" s="9">
        <v>8333.3333333333339</v>
      </c>
      <c r="E68" s="9"/>
      <c r="F68" s="9"/>
      <c r="G68" s="9"/>
      <c r="H68" s="9"/>
      <c r="I68" s="9"/>
      <c r="J68" s="9"/>
      <c r="K68" s="9"/>
      <c r="M68" s="37"/>
      <c r="P68" s="24">
        <f t="shared" ref="P68:P74" si="50">SUM(G68:O68)</f>
        <v>0</v>
      </c>
      <c r="R68" s="22"/>
    </row>
    <row r="69" spans="1:19" x14ac:dyDescent="0.25">
      <c r="B69" s="34" t="s">
        <v>102</v>
      </c>
      <c r="C69" s="9">
        <v>7400000</v>
      </c>
      <c r="D69" s="9">
        <v>616666.66666666663</v>
      </c>
      <c r="E69" s="9"/>
      <c r="F69" s="9"/>
      <c r="G69" s="9">
        <v>390472.34</v>
      </c>
      <c r="H69" s="9">
        <v>276837.02</v>
      </c>
      <c r="I69" s="24">
        <v>313660.95</v>
      </c>
      <c r="J69" s="24">
        <v>731131.3</v>
      </c>
      <c r="K69" s="9">
        <v>1310073.78</v>
      </c>
      <c r="M69" s="37">
        <f>242085.9+16549.8</f>
        <v>258635.69999999998</v>
      </c>
      <c r="N69" s="9">
        <f>383295.2-4371.5</f>
        <v>378923.7</v>
      </c>
      <c r="O69" s="96">
        <v>397395.58</v>
      </c>
      <c r="P69" s="24">
        <f>SUM(G69:O69)</f>
        <v>4057130.3700000006</v>
      </c>
    </row>
    <row r="70" spans="1:19" x14ac:dyDescent="0.25">
      <c r="B70" s="34" t="s">
        <v>103</v>
      </c>
      <c r="C70" s="9">
        <v>100000</v>
      </c>
      <c r="D70" s="9">
        <v>8333.3333333333339</v>
      </c>
      <c r="E70" s="38" t="s">
        <v>104</v>
      </c>
      <c r="F70" s="38"/>
      <c r="G70" s="9">
        <v>0</v>
      </c>
      <c r="H70" s="9"/>
      <c r="I70" s="9"/>
      <c r="J70" s="9"/>
      <c r="K70" s="9"/>
      <c r="M70" s="37"/>
      <c r="P70" s="24">
        <f t="shared" si="50"/>
        <v>0</v>
      </c>
      <c r="R70" s="22"/>
    </row>
    <row r="71" spans="1:19" x14ac:dyDescent="0.25">
      <c r="B71" s="1" t="s">
        <v>105</v>
      </c>
      <c r="C71" s="9">
        <f>27380113-6589068+40111775+3434466-12000000</f>
        <v>52337286</v>
      </c>
      <c r="D71" s="9">
        <v>4361440.5</v>
      </c>
      <c r="E71" s="9" t="s">
        <v>106</v>
      </c>
      <c r="F71" s="9"/>
      <c r="G71" s="24">
        <v>16909720</v>
      </c>
      <c r="H71" s="9"/>
      <c r="I71" s="9"/>
      <c r="J71" s="24">
        <v>219156884</v>
      </c>
      <c r="K71" s="9">
        <f>+'[1]REVISIÓN MAYO 2025'!$C$80</f>
        <v>17708491.280000001</v>
      </c>
      <c r="M71" s="37">
        <v>17708491.280000001</v>
      </c>
      <c r="O71" s="93">
        <v>361175</v>
      </c>
      <c r="P71" s="24">
        <f t="shared" si="50"/>
        <v>271844761.56</v>
      </c>
      <c r="R71" s="22"/>
    </row>
    <row r="72" spans="1:19" x14ac:dyDescent="0.25">
      <c r="B72" s="1" t="s">
        <v>107</v>
      </c>
      <c r="C72" s="9">
        <v>36000000</v>
      </c>
      <c r="D72" s="9">
        <v>3000000</v>
      </c>
      <c r="E72" s="9" t="s">
        <v>108</v>
      </c>
      <c r="F72" s="9"/>
      <c r="G72" s="24">
        <v>1087241.78</v>
      </c>
      <c r="H72" s="24">
        <v>1550291.25</v>
      </c>
      <c r="I72" s="24">
        <v>1466558.46</v>
      </c>
      <c r="J72" s="24">
        <v>576345.14</v>
      </c>
      <c r="K72" s="9">
        <f>+'[1]REVISIÓN MAYO 2025'!$C$83</f>
        <v>2092843.49</v>
      </c>
      <c r="M72" s="9">
        <v>2139612.36</v>
      </c>
      <c r="N72" s="86">
        <v>1788296.71</v>
      </c>
      <c r="O72" s="93">
        <v>3960010.7</v>
      </c>
      <c r="P72" s="24">
        <f t="shared" si="50"/>
        <v>14661199.890000001</v>
      </c>
      <c r="R72" s="22"/>
    </row>
    <row r="73" spans="1:19" x14ac:dyDescent="0.25">
      <c r="B73" s="1" t="s">
        <v>109</v>
      </c>
      <c r="C73" s="9">
        <v>68200000.00000003</v>
      </c>
      <c r="D73" s="9">
        <v>5683333.3333333358</v>
      </c>
      <c r="E73" s="9" t="s">
        <v>110</v>
      </c>
      <c r="F73" s="9"/>
      <c r="G73" s="24">
        <v>57598435.280000001</v>
      </c>
      <c r="H73" s="24">
        <v>788949.16</v>
      </c>
      <c r="I73" s="24">
        <v>898746.21</v>
      </c>
      <c r="J73" s="24">
        <v>826972.01</v>
      </c>
      <c r="K73" s="9">
        <f>+'[1]REVISIÓN MAYO 2025'!$C$85</f>
        <v>833168.01</v>
      </c>
      <c r="M73" s="9">
        <v>775525.79</v>
      </c>
      <c r="N73" s="86">
        <v>665235.67000000004</v>
      </c>
      <c r="O73" s="93">
        <v>14979812.01</v>
      </c>
      <c r="P73" s="24">
        <f t="shared" si="50"/>
        <v>77366844.140000001</v>
      </c>
    </row>
    <row r="74" spans="1:19" x14ac:dyDescent="0.25">
      <c r="B74" s="1" t="s">
        <v>111</v>
      </c>
      <c r="C74" s="9">
        <v>2500000</v>
      </c>
      <c r="D74" s="9">
        <v>208333.33333333334</v>
      </c>
      <c r="E74" s="9"/>
      <c r="F74" s="9"/>
      <c r="G74" s="9"/>
      <c r="I74" s="24"/>
      <c r="J74" s="24"/>
      <c r="K74" s="9"/>
      <c r="P74" s="24">
        <f t="shared" si="50"/>
        <v>0</v>
      </c>
    </row>
    <row r="75" spans="1:19" ht="15.75" thickBot="1" x14ac:dyDescent="0.3">
      <c r="B75" s="1" t="s">
        <v>252</v>
      </c>
      <c r="C75" s="9"/>
      <c r="E75" s="9"/>
      <c r="F75" s="9"/>
      <c r="G75" s="9"/>
      <c r="I75" s="24"/>
      <c r="J75" s="24"/>
      <c r="K75" s="9">
        <v>-2.87</v>
      </c>
      <c r="P75" s="24"/>
      <c r="R75" s="22"/>
      <c r="S75" s="9"/>
    </row>
    <row r="76" spans="1:19" ht="15.75" thickBot="1" x14ac:dyDescent="0.3">
      <c r="A76" s="16"/>
      <c r="B76" s="30" t="s">
        <v>253</v>
      </c>
      <c r="C76" s="19">
        <f>+C77+C80+C84+C91+C95+C99+C105+C89</f>
        <v>242134497</v>
      </c>
      <c r="D76" s="18">
        <v>20177874.75</v>
      </c>
      <c r="E76" s="18" t="s">
        <v>112</v>
      </c>
      <c r="F76" s="18"/>
      <c r="G76" s="19">
        <f>+G77+G80+G84+G89+G91+G95+G99+G105</f>
        <v>16402973.180000002</v>
      </c>
      <c r="H76" s="19">
        <f>+H77+H80+H84+H89+H91+H95+H99+H105</f>
        <v>20503214.800000001</v>
      </c>
      <c r="I76" s="19">
        <f t="shared" ref="I76:L76" si="51">+I77+I80+I84+I89+I91+I95+I99+I105</f>
        <v>16290544.629999999</v>
      </c>
      <c r="J76" s="19">
        <f>+J77+J80+J84+J89+J91+J95+J99+J105</f>
        <v>21087129.190000001</v>
      </c>
      <c r="K76" s="19">
        <f>+K77+K80+K84+K89+K91+K95+K99+K105</f>
        <v>20481732.18</v>
      </c>
      <c r="L76" s="19">
        <f t="shared" si="51"/>
        <v>0</v>
      </c>
      <c r="M76" s="19">
        <f>+M77+M80+M84+M89+M91+M95+M99+M105</f>
        <v>23624374.359999999</v>
      </c>
      <c r="N76" s="19">
        <f>+N77+N80+N84+N89+N91+N95+N99+N105</f>
        <v>19668480.18</v>
      </c>
      <c r="O76" s="19">
        <f>+O77+O80+O84+O89+O91+O95+O99+O105</f>
        <v>16023586</v>
      </c>
      <c r="P76" s="20">
        <f>+P77+P80+P84+P89+P91+P95+P99+P105</f>
        <v>154082034.52000001</v>
      </c>
      <c r="R76" s="21"/>
    </row>
    <row r="77" spans="1:19" x14ac:dyDescent="0.25">
      <c r="B77" s="25" t="s">
        <v>113</v>
      </c>
      <c r="C77" s="32">
        <f>SUM(C78:C79)</f>
        <v>68000000</v>
      </c>
      <c r="D77" s="27">
        <v>5666666.6699999999</v>
      </c>
      <c r="E77" s="27"/>
      <c r="F77" s="27"/>
      <c r="G77" s="27">
        <f>SUM(G78:G79)</f>
        <v>6519619.5600000005</v>
      </c>
      <c r="H77" s="27">
        <f>SUM(H78:H79)</f>
        <v>6608696.1200000001</v>
      </c>
      <c r="I77" s="27">
        <f t="shared" ref="I77:L77" si="52">SUM(I78:I79)</f>
        <v>5987207.9100000001</v>
      </c>
      <c r="J77" s="27">
        <f>SUM(J78:J79)</f>
        <v>6522961.0700000003</v>
      </c>
      <c r="K77" s="32">
        <f>SUM(K78:K79)</f>
        <v>7081424.8300000001</v>
      </c>
      <c r="L77" s="27">
        <f t="shared" si="52"/>
        <v>0</v>
      </c>
      <c r="M77" s="32">
        <f>SUM(M78:M79)</f>
        <v>8607465.0500000007</v>
      </c>
      <c r="N77" s="27">
        <f>SUM(N78:N79)</f>
        <v>7489786.5199999996</v>
      </c>
      <c r="O77" s="27">
        <f>SUM(O78:O79)</f>
        <v>9354336.3900000006</v>
      </c>
      <c r="P77" s="27">
        <f>SUM(P78:P79)</f>
        <v>58171497.450000003</v>
      </c>
      <c r="R77" s="22"/>
    </row>
    <row r="78" spans="1:19" x14ac:dyDescent="0.25">
      <c r="B78" s="1" t="s">
        <v>114</v>
      </c>
      <c r="C78" s="37">
        <v>65000000</v>
      </c>
      <c r="D78" s="9">
        <v>5416666.6600000001</v>
      </c>
      <c r="E78" s="9" t="s">
        <v>115</v>
      </c>
      <c r="F78" s="9"/>
      <c r="G78" s="24">
        <v>6488286.3900000006</v>
      </c>
      <c r="H78" s="24">
        <v>6334804.4199999999</v>
      </c>
      <c r="I78" s="24">
        <v>5808170.9100000001</v>
      </c>
      <c r="J78" s="24">
        <v>6249667.2700000005</v>
      </c>
      <c r="K78" s="37">
        <f>+'[1]REVISIÓN MAYO 2025'!$C$90</f>
        <v>6862434.8300000001</v>
      </c>
      <c r="M78" s="9">
        <v>8332474.5300000003</v>
      </c>
      <c r="N78" s="86">
        <v>7489786.5199999996</v>
      </c>
      <c r="O78" s="93">
        <v>9123736.3900000006</v>
      </c>
      <c r="P78" s="24">
        <f t="shared" ref="P78:P79" si="53">SUM(G78:O78)</f>
        <v>56689361.260000005</v>
      </c>
      <c r="R78" s="22"/>
    </row>
    <row r="79" spans="1:19" x14ac:dyDescent="0.25">
      <c r="B79" s="1" t="s">
        <v>116</v>
      </c>
      <c r="C79" s="9">
        <v>3000000</v>
      </c>
      <c r="D79" s="9">
        <v>250000</v>
      </c>
      <c r="E79" s="9" t="s">
        <v>117</v>
      </c>
      <c r="F79" s="9"/>
      <c r="G79" s="24">
        <v>31333.170000000002</v>
      </c>
      <c r="H79" s="24">
        <v>273891.7</v>
      </c>
      <c r="I79" s="24">
        <v>179037</v>
      </c>
      <c r="J79" s="24">
        <v>273293.8</v>
      </c>
      <c r="K79" s="9">
        <f>+'[1]REVISIÓN MAYO 2025'!$C$92</f>
        <v>218990</v>
      </c>
      <c r="M79" s="9">
        <v>274990.52</v>
      </c>
      <c r="O79" s="93">
        <v>230600</v>
      </c>
      <c r="P79" s="24">
        <f t="shared" si="53"/>
        <v>1482136.19</v>
      </c>
    </row>
    <row r="80" spans="1:19" x14ac:dyDescent="0.25">
      <c r="B80" s="25" t="s">
        <v>118</v>
      </c>
      <c r="C80" s="32">
        <f>SUM(C81:C83)</f>
        <v>2300000</v>
      </c>
      <c r="D80" s="27">
        <v>191666.66666666669</v>
      </c>
      <c r="E80" s="27"/>
      <c r="F80" s="27"/>
      <c r="G80" s="27">
        <f>SUM(G81:G83)</f>
        <v>84812.12</v>
      </c>
      <c r="H80" s="27">
        <f>SUM(H81:H83)</f>
        <v>30946.489999999998</v>
      </c>
      <c r="I80" s="27">
        <f t="shared" ref="I80:L80" si="54">SUM(I81:I83)</f>
        <v>37276.200000000004</v>
      </c>
      <c r="J80" s="27">
        <f>SUM(J81:J83)</f>
        <v>136199.97999999998</v>
      </c>
      <c r="K80" s="32">
        <f>SUM(K81:K83)</f>
        <v>227563</v>
      </c>
      <c r="L80" s="27">
        <f t="shared" si="54"/>
        <v>0</v>
      </c>
      <c r="M80" s="32">
        <f>SUM(M81:M83)</f>
        <v>82312.81</v>
      </c>
      <c r="N80" s="27">
        <f>SUM(N81:N83)</f>
        <v>248951.99</v>
      </c>
      <c r="O80" s="27">
        <f>SUM(O81:O83)</f>
        <v>14875</v>
      </c>
      <c r="P80" s="27">
        <f>SUM(P81:P83)</f>
        <v>862937.59</v>
      </c>
      <c r="R80" s="22"/>
    </row>
    <row r="81" spans="2:18" x14ac:dyDescent="0.25">
      <c r="B81" s="1" t="s">
        <v>119</v>
      </c>
      <c r="C81" s="9">
        <v>200000</v>
      </c>
      <c r="D81" s="9">
        <v>16666.666666666668</v>
      </c>
      <c r="E81" s="9" t="s">
        <v>120</v>
      </c>
      <c r="F81" s="9"/>
      <c r="G81" s="24">
        <v>1700</v>
      </c>
      <c r="H81" s="9"/>
      <c r="I81" s="9"/>
      <c r="J81" s="24">
        <v>47200</v>
      </c>
      <c r="K81" s="9">
        <f>+'[1]REVISIÓN MAYO 2025'!$C$94</f>
        <v>32863</v>
      </c>
      <c r="M81" s="9">
        <v>144.01</v>
      </c>
      <c r="N81" s="9">
        <v>3068</v>
      </c>
      <c r="P81" s="24">
        <f t="shared" ref="P81:P83" si="55">SUM(G81:O81)</f>
        <v>84975.01</v>
      </c>
      <c r="R81" s="22"/>
    </row>
    <row r="82" spans="2:18" x14ac:dyDescent="0.25">
      <c r="B82" s="1" t="s">
        <v>121</v>
      </c>
      <c r="C82" s="9">
        <v>1400000</v>
      </c>
      <c r="D82" s="9">
        <v>116666.66666666667</v>
      </c>
      <c r="E82" s="9" t="s">
        <v>122</v>
      </c>
      <c r="F82" s="9"/>
      <c r="G82" s="24">
        <v>83112.12</v>
      </c>
      <c r="H82" s="24">
        <v>9706.49</v>
      </c>
      <c r="I82" s="24">
        <v>37276.200000000004</v>
      </c>
      <c r="J82" s="24">
        <v>88999.98</v>
      </c>
      <c r="K82" s="9">
        <f>+'[1]REVISIÓN MAYO 2025'!$C$96</f>
        <v>194700</v>
      </c>
      <c r="M82" s="9">
        <v>82168.800000000003</v>
      </c>
      <c r="N82" s="86">
        <v>51183.99</v>
      </c>
      <c r="O82" s="93">
        <v>14875</v>
      </c>
      <c r="P82" s="24">
        <f t="shared" si="55"/>
        <v>562022.57999999996</v>
      </c>
    </row>
    <row r="83" spans="2:18" x14ac:dyDescent="0.25">
      <c r="B83" s="1" t="s">
        <v>123</v>
      </c>
      <c r="C83" s="9">
        <v>700000</v>
      </c>
      <c r="D83" s="9">
        <v>58333.333333333336</v>
      </c>
      <c r="E83" s="9"/>
      <c r="F83" s="9"/>
      <c r="G83" s="9"/>
      <c r="H83" s="24">
        <v>21240</v>
      </c>
      <c r="I83" s="24"/>
      <c r="J83" s="9"/>
      <c r="K83" s="9"/>
      <c r="N83" s="86">
        <v>194700</v>
      </c>
      <c r="P83" s="24">
        <f t="shared" si="55"/>
        <v>215940</v>
      </c>
    </row>
    <row r="84" spans="2:18" x14ac:dyDescent="0.25">
      <c r="B84" s="25" t="s">
        <v>124</v>
      </c>
      <c r="C84" s="32">
        <f>SUM(C85:C88)</f>
        <v>10823000</v>
      </c>
      <c r="D84" s="27">
        <v>901916.66666666674</v>
      </c>
      <c r="E84" s="27"/>
      <c r="F84" s="27"/>
      <c r="G84" s="27">
        <f>SUM(G85:G88)</f>
        <v>229227.9</v>
      </c>
      <c r="H84" s="27">
        <f>SUM(H85:H88)</f>
        <v>463194.98</v>
      </c>
      <c r="I84" s="27">
        <f t="shared" ref="I84:L84" si="56">SUM(I85:I90)</f>
        <v>100189.84</v>
      </c>
      <c r="J84" s="27">
        <f>SUM(J85:J88)</f>
        <v>3688953.8</v>
      </c>
      <c r="K84" s="32">
        <f>SUM(K85:K88)</f>
        <v>663823.69999999995</v>
      </c>
      <c r="L84" s="27">
        <f t="shared" si="56"/>
        <v>0</v>
      </c>
      <c r="M84" s="32">
        <f>SUM(M85:M88)</f>
        <v>1013238.05</v>
      </c>
      <c r="N84" s="27">
        <f>SUM(N85:N88)</f>
        <v>417292.38</v>
      </c>
      <c r="O84" s="27">
        <f>SUM(O85:O88)</f>
        <v>348241.1</v>
      </c>
      <c r="P84" s="27">
        <f>SUM(P85:P88)</f>
        <v>6924161.75</v>
      </c>
      <c r="R84" s="22"/>
    </row>
    <row r="85" spans="2:18" x14ac:dyDescent="0.25">
      <c r="B85" s="1" t="s">
        <v>125</v>
      </c>
      <c r="C85" s="9">
        <v>3800000</v>
      </c>
      <c r="D85" s="9">
        <v>316666.66666666669</v>
      </c>
      <c r="E85" s="9" t="s">
        <v>126</v>
      </c>
      <c r="F85" s="9"/>
      <c r="G85" s="24">
        <v>59029.5</v>
      </c>
      <c r="H85" s="24">
        <v>94636</v>
      </c>
      <c r="I85" s="24">
        <v>5192</v>
      </c>
      <c r="J85" s="9"/>
      <c r="K85" s="9">
        <f>+'[1]REVISIÓN MAYO 2025'!$C$99</f>
        <v>197886</v>
      </c>
      <c r="M85" s="9">
        <v>588466</v>
      </c>
      <c r="N85" s="9">
        <v>115050</v>
      </c>
      <c r="O85" s="93">
        <v>176056</v>
      </c>
      <c r="P85" s="24">
        <f>SUM(G85:O85)</f>
        <v>1236315.5</v>
      </c>
    </row>
    <row r="86" spans="2:18" x14ac:dyDescent="0.25">
      <c r="B86" s="1" t="s">
        <v>127</v>
      </c>
      <c r="C86" s="9">
        <v>4800000</v>
      </c>
      <c r="D86" s="9">
        <v>400000</v>
      </c>
      <c r="E86" s="9" t="s">
        <v>128</v>
      </c>
      <c r="F86" s="9"/>
      <c r="G86" s="24">
        <v>162174.39999999999</v>
      </c>
      <c r="H86" s="24">
        <v>217334.98</v>
      </c>
      <c r="I86" s="24">
        <v>62997.840000000004</v>
      </c>
      <c r="J86" s="24">
        <v>1003953.8</v>
      </c>
      <c r="K86" s="9">
        <f>+'[1]REVISIÓN MAYO 2025'!$C$100</f>
        <v>300778.96999999997</v>
      </c>
      <c r="M86" s="9">
        <v>422412.05</v>
      </c>
      <c r="N86" s="9">
        <v>302242.38</v>
      </c>
      <c r="O86" s="93">
        <v>156019.1</v>
      </c>
      <c r="P86" s="24">
        <f>SUM(G86:O86)</f>
        <v>2627913.52</v>
      </c>
    </row>
    <row r="87" spans="2:18" x14ac:dyDescent="0.25">
      <c r="B87" s="1" t="s">
        <v>129</v>
      </c>
      <c r="C87" s="9">
        <v>923000</v>
      </c>
      <c r="D87" s="9">
        <v>76916.666666666672</v>
      </c>
      <c r="E87" s="9" t="s">
        <v>130</v>
      </c>
      <c r="F87" s="9"/>
      <c r="G87" s="24">
        <v>8024</v>
      </c>
      <c r="H87" s="24">
        <v>8024</v>
      </c>
      <c r="I87" s="24"/>
      <c r="J87" s="29"/>
      <c r="K87" s="9">
        <f>+'[1]REVISIÓN MAYO 2025'!$C$101</f>
        <v>154580</v>
      </c>
      <c r="M87" s="9">
        <v>2360</v>
      </c>
      <c r="O87" s="93">
        <v>16166</v>
      </c>
      <c r="P87" s="24">
        <f t="shared" ref="P87:P90" si="57">SUM(G87:O87)</f>
        <v>189154</v>
      </c>
      <c r="R87" s="22"/>
    </row>
    <row r="88" spans="2:18" x14ac:dyDescent="0.25">
      <c r="B88" s="1" t="s">
        <v>131</v>
      </c>
      <c r="C88" s="9">
        <v>1300000</v>
      </c>
      <c r="D88" s="9">
        <v>108333.33333333333</v>
      </c>
      <c r="E88" s="9"/>
      <c r="F88" s="9"/>
      <c r="G88" s="9"/>
      <c r="H88" s="24">
        <v>143200</v>
      </c>
      <c r="I88" s="24">
        <v>32000</v>
      </c>
      <c r="J88" s="29">
        <v>2685000</v>
      </c>
      <c r="K88" s="9">
        <f>+'[1]REVISIÓN MAYO 2025'!$C$102</f>
        <v>10578.73</v>
      </c>
      <c r="O88" s="93"/>
      <c r="P88" s="24">
        <f t="shared" si="57"/>
        <v>2870778.73</v>
      </c>
    </row>
    <row r="89" spans="2:18" x14ac:dyDescent="0.25">
      <c r="B89" s="13" t="s">
        <v>132</v>
      </c>
      <c r="C89" s="27">
        <f>+C90</f>
        <v>10000000</v>
      </c>
      <c r="D89" s="27">
        <v>833333.33333333337</v>
      </c>
      <c r="E89" s="27"/>
      <c r="F89" s="27"/>
      <c r="G89" s="27">
        <f>SUM(E90)</f>
        <v>0</v>
      </c>
      <c r="H89" s="27">
        <f>+H90</f>
        <v>18319.5</v>
      </c>
      <c r="I89" s="9"/>
      <c r="J89" s="27">
        <f>+J90</f>
        <v>4660.63</v>
      </c>
      <c r="K89" s="27">
        <f>+K90</f>
        <v>579817.63</v>
      </c>
      <c r="M89" s="27">
        <f>+M90</f>
        <v>0</v>
      </c>
      <c r="N89" s="9">
        <f>+N90</f>
        <v>0</v>
      </c>
      <c r="O89" s="9">
        <f>+O90</f>
        <v>0</v>
      </c>
      <c r="P89" s="28">
        <f t="shared" si="57"/>
        <v>602797.76</v>
      </c>
      <c r="R89" s="22"/>
    </row>
    <row r="90" spans="2:18" x14ac:dyDescent="0.25">
      <c r="B90" s="1" t="s">
        <v>133</v>
      </c>
      <c r="C90" s="9">
        <v>10000000</v>
      </c>
      <c r="D90" s="9">
        <v>833333.33333333337</v>
      </c>
      <c r="E90" s="9"/>
      <c r="F90" s="9"/>
      <c r="G90" s="9"/>
      <c r="H90" s="24">
        <v>18319.5</v>
      </c>
      <c r="I90" s="24"/>
      <c r="J90" s="24">
        <v>4660.63</v>
      </c>
      <c r="K90" s="9">
        <f>+'[1]REVISIÓN MAYO 2025'!$C$104</f>
        <v>579817.63</v>
      </c>
      <c r="P90" s="24">
        <f t="shared" si="57"/>
        <v>602797.76</v>
      </c>
    </row>
    <row r="91" spans="2:18" x14ac:dyDescent="0.25">
      <c r="B91" s="25" t="s">
        <v>134</v>
      </c>
      <c r="C91" s="26">
        <f>SUM(C92:C94)</f>
        <v>10600000</v>
      </c>
      <c r="D91" s="27">
        <v>883333.33333333349</v>
      </c>
      <c r="E91" s="27"/>
      <c r="F91" s="27"/>
      <c r="G91" s="27">
        <f>SUM(G92:G94)</f>
        <v>92711.87</v>
      </c>
      <c r="H91" s="27">
        <f>SUM(H92:H94)</f>
        <v>633111.13</v>
      </c>
      <c r="I91" s="27">
        <f t="shared" ref="I91:L91" si="58">SUM(I92:I94)</f>
        <v>110437.64</v>
      </c>
      <c r="J91" s="27">
        <f>SUM(J92:J94)</f>
        <v>337088.64</v>
      </c>
      <c r="K91" s="26">
        <f>SUM(K92:K94)</f>
        <v>730250.92</v>
      </c>
      <c r="L91" s="27">
        <f t="shared" si="58"/>
        <v>0</v>
      </c>
      <c r="M91" s="26">
        <f>SUM(M92:M94)</f>
        <v>543683.12</v>
      </c>
      <c r="N91" s="27">
        <f>SUM(N92:N94)</f>
        <v>102144.97</v>
      </c>
      <c r="O91" s="27">
        <f>SUM(O92:O94)</f>
        <v>230448.22</v>
      </c>
      <c r="P91" s="27">
        <f>SUM(P92:P94)</f>
        <v>2779876.51</v>
      </c>
    </row>
    <row r="92" spans="2:18" x14ac:dyDescent="0.25">
      <c r="B92" s="1" t="s">
        <v>135</v>
      </c>
      <c r="C92" s="9">
        <v>600000</v>
      </c>
      <c r="D92" s="9">
        <v>50000</v>
      </c>
      <c r="E92" s="9"/>
      <c r="F92" s="9"/>
      <c r="G92" s="9"/>
      <c r="H92" s="9"/>
      <c r="I92" s="9"/>
      <c r="J92" s="9"/>
      <c r="K92" s="9"/>
      <c r="P92" s="24">
        <f t="shared" ref="P92:P94" si="59">SUM(G92:O92)</f>
        <v>0</v>
      </c>
      <c r="R92" s="22"/>
    </row>
    <row r="93" spans="2:18" x14ac:dyDescent="0.25">
      <c r="B93" s="1" t="s">
        <v>136</v>
      </c>
      <c r="C93" s="9">
        <v>5000000</v>
      </c>
      <c r="D93" s="9">
        <v>416666.66666666669</v>
      </c>
      <c r="E93" s="9"/>
      <c r="F93" s="9"/>
      <c r="G93" s="9"/>
      <c r="H93" s="24">
        <v>412409.91000000003</v>
      </c>
      <c r="I93" s="24">
        <v>103757.72</v>
      </c>
      <c r="J93" s="24">
        <v>212586.32</v>
      </c>
      <c r="K93" s="9">
        <f>+'[1]REVISIÓN MAYO 2025'!$C$106</f>
        <v>472480.5</v>
      </c>
      <c r="M93" s="9">
        <v>259460.05</v>
      </c>
      <c r="N93" s="9">
        <v>33400.04</v>
      </c>
      <c r="O93" s="93">
        <v>177800.01</v>
      </c>
      <c r="P93" s="24">
        <f t="shared" si="59"/>
        <v>1671894.55</v>
      </c>
      <c r="R93" s="22"/>
    </row>
    <row r="94" spans="2:18" x14ac:dyDescent="0.25">
      <c r="B94" s="1" t="s">
        <v>137</v>
      </c>
      <c r="C94" s="9">
        <v>5000000.0000000009</v>
      </c>
      <c r="D94" s="9">
        <v>416666.66666666674</v>
      </c>
      <c r="E94" s="9" t="s">
        <v>138</v>
      </c>
      <c r="F94" s="9"/>
      <c r="G94" s="24">
        <v>92711.87</v>
      </c>
      <c r="H94" s="24">
        <v>220701.22</v>
      </c>
      <c r="I94" s="24">
        <v>6679.92</v>
      </c>
      <c r="J94" s="24">
        <v>124502.32</v>
      </c>
      <c r="K94" s="9">
        <f>+'[1]REVISIÓN MAYO 2025'!$C$110</f>
        <v>257770.42</v>
      </c>
      <c r="M94" s="9">
        <v>284223.07</v>
      </c>
      <c r="N94" s="86">
        <v>68744.929999999993</v>
      </c>
      <c r="O94" s="93">
        <v>52648.21</v>
      </c>
      <c r="P94" s="24">
        <f t="shared" si="59"/>
        <v>1107981.96</v>
      </c>
    </row>
    <row r="95" spans="2:18" x14ac:dyDescent="0.25">
      <c r="B95" s="25" t="s">
        <v>139</v>
      </c>
      <c r="C95" s="32">
        <f t="shared" ref="C95" si="60">SUM(C96:C98)</f>
        <v>1330747.0000000002</v>
      </c>
      <c r="D95" s="27">
        <v>110895.58333333336</v>
      </c>
      <c r="E95" s="27"/>
      <c r="F95" s="27"/>
      <c r="G95" s="27">
        <f>SUM(G96:G98)</f>
        <v>128416.26</v>
      </c>
      <c r="H95" s="27">
        <f>SUM(H96:H98)</f>
        <v>98758.819999999992</v>
      </c>
      <c r="I95" s="27">
        <f t="shared" ref="I95:M95" si="61">SUM(I96:I98)</f>
        <v>264669.02</v>
      </c>
      <c r="J95" s="27">
        <f t="shared" ref="J95" si="62">SUM(J96:J98)</f>
        <v>48571.5</v>
      </c>
      <c r="K95" s="32">
        <f t="shared" si="61"/>
        <v>236336.91</v>
      </c>
      <c r="L95" s="27">
        <f t="shared" si="61"/>
        <v>0</v>
      </c>
      <c r="M95" s="32">
        <f t="shared" si="61"/>
        <v>694975.23</v>
      </c>
      <c r="N95" s="27">
        <f>SUM(N96:N98)</f>
        <v>93959.1</v>
      </c>
      <c r="O95" s="27">
        <f>SUM(O96:O98)</f>
        <v>37389.120000000003</v>
      </c>
      <c r="P95" s="27">
        <f>SUM(P96:P98)</f>
        <v>1603075.9600000002</v>
      </c>
      <c r="R95" s="22"/>
    </row>
    <row r="96" spans="2:18" x14ac:dyDescent="0.25">
      <c r="B96" s="1" t="s">
        <v>140</v>
      </c>
      <c r="C96" s="9">
        <v>230747</v>
      </c>
      <c r="D96" s="9">
        <v>19228.916666666668</v>
      </c>
      <c r="E96" s="9"/>
      <c r="F96" s="9"/>
      <c r="G96" s="9"/>
      <c r="H96" s="24">
        <v>2100</v>
      </c>
      <c r="I96" s="24">
        <v>988</v>
      </c>
      <c r="J96" s="24">
        <v>9203</v>
      </c>
      <c r="K96" s="9">
        <f>+'[1]REVISIÓN MAYO 2025'!$C$114</f>
        <v>55224</v>
      </c>
      <c r="M96" s="9">
        <v>2693.76</v>
      </c>
      <c r="N96" s="86">
        <v>22729</v>
      </c>
      <c r="O96" s="93">
        <v>1958.8</v>
      </c>
      <c r="P96" s="24">
        <f t="shared" ref="P96:P98" si="63">SUM(G96:O96)</f>
        <v>94896.56</v>
      </c>
      <c r="R96" s="22"/>
    </row>
    <row r="97" spans="1:18" x14ac:dyDescent="0.25">
      <c r="B97" s="1" t="s">
        <v>141</v>
      </c>
      <c r="C97" s="9">
        <v>100000</v>
      </c>
      <c r="D97" s="9">
        <v>8333.3333333333339</v>
      </c>
      <c r="E97" s="9" t="s">
        <v>142</v>
      </c>
      <c r="F97" s="9"/>
      <c r="G97" s="24">
        <v>179.95000000000002</v>
      </c>
      <c r="H97" s="24">
        <v>999.98</v>
      </c>
      <c r="I97" s="24"/>
      <c r="J97" s="24">
        <v>569</v>
      </c>
      <c r="K97" s="9"/>
      <c r="M97" s="9">
        <v>173932</v>
      </c>
      <c r="N97" s="86"/>
      <c r="O97" s="86"/>
      <c r="P97" s="24">
        <f t="shared" si="63"/>
        <v>175680.93</v>
      </c>
      <c r="R97" s="22"/>
    </row>
    <row r="98" spans="1:18" x14ac:dyDescent="0.25">
      <c r="B98" s="1" t="s">
        <v>143</v>
      </c>
      <c r="C98" s="9">
        <v>1000000.0000000002</v>
      </c>
      <c r="D98" s="9">
        <v>83333.333333333358</v>
      </c>
      <c r="E98" s="9" t="s">
        <v>144</v>
      </c>
      <c r="F98" s="9"/>
      <c r="G98" s="24">
        <v>128236.31</v>
      </c>
      <c r="H98" s="24">
        <v>95658.84</v>
      </c>
      <c r="I98" s="24">
        <v>263681.02</v>
      </c>
      <c r="J98" s="24">
        <v>38799.5</v>
      </c>
      <c r="K98" s="9">
        <f>+'[1]REVISIÓN MAYO 2025'!$C$118</f>
        <v>181112.91</v>
      </c>
      <c r="M98" s="9">
        <v>518349.47</v>
      </c>
      <c r="N98" s="86">
        <v>71230.100000000006</v>
      </c>
      <c r="O98" s="93">
        <v>35430.32</v>
      </c>
      <c r="P98" s="24">
        <f t="shared" si="63"/>
        <v>1332498.4700000002</v>
      </c>
    </row>
    <row r="99" spans="1:18" x14ac:dyDescent="0.25">
      <c r="B99" s="25" t="s">
        <v>145</v>
      </c>
      <c r="C99" s="32">
        <f t="shared" ref="C99" si="64">SUM(C100:C104)</f>
        <v>113480750.00000001</v>
      </c>
      <c r="D99" s="27">
        <v>9456729.1666666679</v>
      </c>
      <c r="E99" s="27"/>
      <c r="F99" s="27"/>
      <c r="G99" s="27">
        <f>SUM(G100:G104)</f>
        <v>8823346.9600000009</v>
      </c>
      <c r="H99" s="27">
        <f>SUM(H100:H104)</f>
        <v>9424583.540000001</v>
      </c>
      <c r="I99" s="27">
        <f t="shared" ref="I99:L99" si="65">SUM(I100:I104)</f>
        <v>8842874.6500000004</v>
      </c>
      <c r="J99" s="27">
        <f>SUM(J100:J104)</f>
        <v>9414367.4199999999</v>
      </c>
      <c r="K99" s="32">
        <f>SUM(K100:K104)</f>
        <v>8806160.6399999987</v>
      </c>
      <c r="L99" s="27">
        <f t="shared" si="65"/>
        <v>0</v>
      </c>
      <c r="M99" s="32">
        <f>SUM(M100:M104)</f>
        <v>9805319.0899999999</v>
      </c>
      <c r="N99" s="27">
        <f>SUM(N100:N104)</f>
        <v>9170022.5600000005</v>
      </c>
      <c r="O99" s="27">
        <f>SUM(O100:O104)</f>
        <v>3018981.67</v>
      </c>
      <c r="P99" s="27">
        <f>SUM(P100:P104)</f>
        <v>67305656.530000016</v>
      </c>
      <c r="R99" s="22"/>
    </row>
    <row r="100" spans="1:18" ht="17.25" customHeight="1" x14ac:dyDescent="0.25">
      <c r="B100" s="1" t="s">
        <v>146</v>
      </c>
      <c r="C100" s="9">
        <v>110700750.00000001</v>
      </c>
      <c r="D100" s="9">
        <v>9225062.5000000019</v>
      </c>
      <c r="E100" s="9" t="s">
        <v>147</v>
      </c>
      <c r="F100" s="9"/>
      <c r="G100" s="24">
        <v>8815262.1500000004</v>
      </c>
      <c r="H100" s="24">
        <v>8921869.7300000004</v>
      </c>
      <c r="I100" s="24">
        <v>8754519.6500000004</v>
      </c>
      <c r="J100" s="24">
        <f>8918895.54+358650</f>
        <v>9277545.5399999991</v>
      </c>
      <c r="K100" s="9">
        <f>+'[1]REVISIÓN MAYO 2025'!$C$121</f>
        <v>8751374.5199999996</v>
      </c>
      <c r="M100" s="33">
        <v>8947385.7300000004</v>
      </c>
      <c r="N100" s="86">
        <v>8859614.4199999999</v>
      </c>
      <c r="O100" s="93">
        <v>3000000</v>
      </c>
      <c r="P100" s="24">
        <f t="shared" ref="P100:P104" si="66">SUM(G100:O100)</f>
        <v>65327571.74000001</v>
      </c>
      <c r="R100" s="22"/>
    </row>
    <row r="101" spans="1:18" ht="13.5" customHeight="1" x14ac:dyDescent="0.25">
      <c r="B101" s="34" t="s">
        <v>248</v>
      </c>
      <c r="C101" s="9">
        <v>0</v>
      </c>
      <c r="D101" s="9">
        <v>0</v>
      </c>
      <c r="E101" s="9"/>
      <c r="F101" s="9"/>
      <c r="G101" s="9"/>
      <c r="H101" s="9"/>
      <c r="I101" s="9"/>
      <c r="J101" s="24"/>
      <c r="K101" s="9"/>
      <c r="P101" s="24">
        <f t="shared" si="66"/>
        <v>0</v>
      </c>
      <c r="R101" s="22"/>
    </row>
    <row r="102" spans="1:18" x14ac:dyDescent="0.25">
      <c r="B102" s="1" t="s">
        <v>249</v>
      </c>
      <c r="C102" s="9">
        <v>0</v>
      </c>
      <c r="D102" s="9">
        <v>0</v>
      </c>
      <c r="E102" s="9"/>
      <c r="F102" s="9"/>
      <c r="G102" s="9"/>
      <c r="H102" s="9"/>
      <c r="I102" s="9"/>
      <c r="J102" s="9"/>
      <c r="K102" s="9"/>
      <c r="P102" s="24">
        <f t="shared" si="66"/>
        <v>0</v>
      </c>
      <c r="R102" s="21"/>
    </row>
    <row r="103" spans="1:18" x14ac:dyDescent="0.25">
      <c r="B103" s="34" t="s">
        <v>148</v>
      </c>
      <c r="C103" s="9">
        <v>1370000</v>
      </c>
      <c r="D103" s="9">
        <v>114166.66666666667</v>
      </c>
      <c r="E103" s="9" t="s">
        <v>149</v>
      </c>
      <c r="F103" s="9"/>
      <c r="G103" s="24">
        <v>8084.81</v>
      </c>
      <c r="H103" s="24">
        <v>502713.81</v>
      </c>
      <c r="I103" s="24">
        <v>88355</v>
      </c>
      <c r="J103" s="24">
        <v>136821.88</v>
      </c>
      <c r="K103" s="9">
        <f>+'[1]REVISIÓN MAYO 2025'!$C$127</f>
        <v>54786.119999999995</v>
      </c>
      <c r="M103" s="9">
        <v>857933.36</v>
      </c>
      <c r="N103" s="9">
        <v>310408.14</v>
      </c>
      <c r="O103" s="9">
        <v>18981.669999999998</v>
      </c>
      <c r="P103" s="24">
        <f t="shared" si="66"/>
        <v>1978084.79</v>
      </c>
    </row>
    <row r="104" spans="1:18" x14ac:dyDescent="0.25">
      <c r="B104" s="1" t="s">
        <v>150</v>
      </c>
      <c r="C104" s="9">
        <v>1410000</v>
      </c>
      <c r="D104" s="9">
        <v>117500</v>
      </c>
      <c r="E104" s="9"/>
      <c r="F104" s="9"/>
      <c r="G104" s="9"/>
      <c r="H104" s="9"/>
      <c r="I104" s="9"/>
      <c r="J104" s="9"/>
      <c r="K104" s="9"/>
      <c r="P104" s="24">
        <f t="shared" si="66"/>
        <v>0</v>
      </c>
    </row>
    <row r="105" spans="1:18" x14ac:dyDescent="0.25">
      <c r="B105" s="25" t="s">
        <v>151</v>
      </c>
      <c r="C105" s="32">
        <f>SUM(C106:C111)</f>
        <v>25600000</v>
      </c>
      <c r="D105" s="27">
        <v>2133333.3333333335</v>
      </c>
      <c r="E105" s="27"/>
      <c r="F105" s="27"/>
      <c r="G105" s="27">
        <f>SUM(G106:G111)</f>
        <v>524838.51</v>
      </c>
      <c r="H105" s="27">
        <f>SUM(H106:H111)</f>
        <v>3225604.22</v>
      </c>
      <c r="I105" s="27">
        <f t="shared" ref="I105:L105" si="67">SUM(I106:I111)</f>
        <v>947889.37000000011</v>
      </c>
      <c r="J105" s="27">
        <f>SUM(J106:J111)</f>
        <v>934326.15</v>
      </c>
      <c r="K105" s="32">
        <f>SUM(K106:K111)</f>
        <v>2156354.5499999998</v>
      </c>
      <c r="L105" s="27">
        <f t="shared" si="67"/>
        <v>0</v>
      </c>
      <c r="M105" s="32">
        <f>SUM(M106:M111)</f>
        <v>2877381.01</v>
      </c>
      <c r="N105" s="27">
        <f>SUM(N106:N111)</f>
        <v>2146322.66</v>
      </c>
      <c r="O105" s="27">
        <f>SUM(O106:O111)</f>
        <v>3019314.5</v>
      </c>
      <c r="P105" s="27">
        <f>SUM(P106:P111)</f>
        <v>15832030.970000001</v>
      </c>
      <c r="R105" s="22"/>
    </row>
    <row r="106" spans="1:18" x14ac:dyDescent="0.25">
      <c r="B106" s="1" t="s">
        <v>152</v>
      </c>
      <c r="C106" s="9">
        <v>6600000</v>
      </c>
      <c r="D106" s="9">
        <v>550000</v>
      </c>
      <c r="E106" s="9" t="s">
        <v>153</v>
      </c>
      <c r="F106" s="9"/>
      <c r="G106" s="24">
        <v>109933.4</v>
      </c>
      <c r="H106" s="24">
        <v>894902.9</v>
      </c>
      <c r="I106" s="24">
        <v>345783.02</v>
      </c>
      <c r="J106" s="24">
        <f>412451.6+154779.5</f>
        <v>567231.1</v>
      </c>
      <c r="K106" s="9">
        <f>+'[1]REVISIÓN MAYO 2025'!$C$134</f>
        <v>162061.20000000001</v>
      </c>
      <c r="L106" s="24"/>
      <c r="M106" s="24">
        <v>1044653.16</v>
      </c>
      <c r="N106" s="9">
        <v>1095429.43</v>
      </c>
      <c r="O106" s="93">
        <v>85921.290000000008</v>
      </c>
      <c r="P106" s="24">
        <f t="shared" ref="P106:P111" si="68">SUM(G106:O106)</f>
        <v>4305915.5</v>
      </c>
      <c r="R106" s="22"/>
    </row>
    <row r="107" spans="1:18" ht="18" customHeight="1" x14ac:dyDescent="0.25">
      <c r="B107" s="1" t="s">
        <v>154</v>
      </c>
      <c r="C107" s="9">
        <v>12000000</v>
      </c>
      <c r="D107" s="9">
        <v>1000000</v>
      </c>
      <c r="E107" s="9" t="s">
        <v>155</v>
      </c>
      <c r="F107" s="9"/>
      <c r="G107" s="24">
        <v>319995.5</v>
      </c>
      <c r="H107" s="24">
        <v>2140706.16</v>
      </c>
      <c r="I107" s="24">
        <v>550261.30000000005</v>
      </c>
      <c r="J107" s="24">
        <v>241172.99</v>
      </c>
      <c r="K107" s="9">
        <f>+'[1]REVISIÓN MAYO 2025'!$C$137</f>
        <v>1705689.89</v>
      </c>
      <c r="L107" s="24"/>
      <c r="M107" s="24">
        <v>834462.13</v>
      </c>
      <c r="N107" s="9">
        <v>206845.3</v>
      </c>
      <c r="O107" s="93">
        <v>1299943.6599999999</v>
      </c>
      <c r="P107" s="24">
        <f t="shared" si="68"/>
        <v>7299076.9299999997</v>
      </c>
    </row>
    <row r="108" spans="1:18" x14ac:dyDescent="0.25">
      <c r="B108" s="1" t="s">
        <v>244</v>
      </c>
      <c r="C108" s="9">
        <v>0</v>
      </c>
      <c r="D108" s="9">
        <v>0</v>
      </c>
      <c r="E108" s="9"/>
      <c r="F108" s="9"/>
      <c r="G108" s="9"/>
      <c r="H108" s="9"/>
      <c r="I108" s="9"/>
      <c r="J108" s="9"/>
      <c r="K108" s="9"/>
      <c r="P108" s="24">
        <f t="shared" si="68"/>
        <v>0</v>
      </c>
      <c r="R108" s="22"/>
    </row>
    <row r="109" spans="1:18" x14ac:dyDescent="0.25">
      <c r="B109" s="1" t="s">
        <v>156</v>
      </c>
      <c r="C109" s="9">
        <v>1500000</v>
      </c>
      <c r="D109" s="9">
        <v>125000</v>
      </c>
      <c r="E109" s="9" t="s">
        <v>157</v>
      </c>
      <c r="F109" s="9"/>
      <c r="G109" s="24">
        <v>2000</v>
      </c>
      <c r="H109" s="24">
        <v>5480</v>
      </c>
      <c r="I109" s="24"/>
      <c r="J109" s="24">
        <v>56495</v>
      </c>
      <c r="K109" s="9">
        <f>+'[1]REVISIÓN MAYO 2025'!$C$142</f>
        <v>8565.33</v>
      </c>
      <c r="M109" s="9">
        <v>71058</v>
      </c>
      <c r="N109" s="9">
        <v>81615</v>
      </c>
      <c r="O109" s="93">
        <v>70322.53</v>
      </c>
      <c r="P109" s="24">
        <f>SUM(G109:O109)</f>
        <v>295535.86</v>
      </c>
      <c r="R109" s="22"/>
    </row>
    <row r="110" spans="1:18" x14ac:dyDescent="0.25">
      <c r="B110" s="1" t="s">
        <v>158</v>
      </c>
      <c r="C110" s="9">
        <v>4000000.0000000009</v>
      </c>
      <c r="D110" s="9">
        <v>333333.33333333343</v>
      </c>
      <c r="E110" s="9" t="s">
        <v>159</v>
      </c>
      <c r="F110" s="9"/>
      <c r="G110" s="24">
        <v>83115.61</v>
      </c>
      <c r="H110" s="24">
        <v>110629.46</v>
      </c>
      <c r="I110" s="24">
        <v>51845.05</v>
      </c>
      <c r="J110" s="24">
        <v>17920.060000000001</v>
      </c>
      <c r="K110" s="9">
        <f>+'[1]REVISIÓN MAYO 2025'!$C$143</f>
        <v>280038.13</v>
      </c>
      <c r="M110" s="9">
        <v>897176.72</v>
      </c>
      <c r="N110" s="9">
        <v>761154.19</v>
      </c>
      <c r="O110" s="93">
        <v>1487135.83</v>
      </c>
      <c r="P110" s="24">
        <f t="shared" si="68"/>
        <v>3689015.05</v>
      </c>
      <c r="Q110" s="9"/>
      <c r="R110" s="22"/>
    </row>
    <row r="111" spans="1:18" ht="15.75" thickBot="1" x14ac:dyDescent="0.3">
      <c r="B111" s="1" t="s">
        <v>160</v>
      </c>
      <c r="C111" s="9">
        <v>1500000</v>
      </c>
      <c r="D111" s="9">
        <v>125000</v>
      </c>
      <c r="E111" s="9" t="s">
        <v>161</v>
      </c>
      <c r="F111" s="9"/>
      <c r="G111" s="24">
        <v>9794</v>
      </c>
      <c r="H111" s="24">
        <v>73885.7</v>
      </c>
      <c r="I111" s="24"/>
      <c r="J111" s="24">
        <v>51507</v>
      </c>
      <c r="K111" s="9"/>
      <c r="M111" s="9">
        <v>30031</v>
      </c>
      <c r="N111" s="9">
        <v>1278.74</v>
      </c>
      <c r="O111" s="93">
        <v>75991.19</v>
      </c>
      <c r="P111" s="24">
        <f t="shared" si="68"/>
        <v>242487.63</v>
      </c>
      <c r="R111" s="22"/>
    </row>
    <row r="112" spans="1:18" ht="15.75" thickBot="1" x14ac:dyDescent="0.3">
      <c r="A112" s="16"/>
      <c r="B112" s="30" t="s">
        <v>254</v>
      </c>
      <c r="C112" s="18">
        <f>+C113+C117+C120+C122+C125+C130+C132+C135</f>
        <v>168905200</v>
      </c>
      <c r="D112" s="18">
        <v>14075433.333333332</v>
      </c>
      <c r="E112" s="18" t="s">
        <v>162</v>
      </c>
      <c r="F112" s="18"/>
      <c r="G112" s="19">
        <f>+G113+G117+G120+G122+G125+G130+G132+G135</f>
        <v>1799778.48</v>
      </c>
      <c r="H112" s="19">
        <f>+H113+H117+H120+H122+H125+H130+H132+H135</f>
        <v>1745057.71</v>
      </c>
      <c r="I112" s="19">
        <f t="shared" ref="I112:L112" si="69">+I113+I117+I120+I122+I125+I130+I132+I135</f>
        <v>209284.2</v>
      </c>
      <c r="J112" s="19">
        <f>+J113+J117+J120+J122+J125+J130+J132+J135</f>
        <v>1498996.3</v>
      </c>
      <c r="K112" s="18">
        <f>+K113+K117+K120+K122+K125+K130+K132+K135</f>
        <v>1560577.57</v>
      </c>
      <c r="L112" s="19">
        <f t="shared" si="69"/>
        <v>0</v>
      </c>
      <c r="M112" s="18">
        <f>+M113+M117+M120+M122+M125+M130+M132+M135</f>
        <v>1165660.0900000001</v>
      </c>
      <c r="N112" s="19">
        <f t="shared" ref="N112" si="70">+N113+N117+N120+N122+N125+N130+N132+N135</f>
        <v>4361424.1000000006</v>
      </c>
      <c r="O112" s="19">
        <f>+O113+O117+O120+O122+O125+O130+O132+O135</f>
        <v>1974911.5399999998</v>
      </c>
      <c r="P112" s="20">
        <f>+P113+P117+P120+P122+P125+P130+P132+P135</f>
        <v>14315689.99</v>
      </c>
      <c r="R112" s="21"/>
    </row>
    <row r="113" spans="2:18" x14ac:dyDescent="0.25">
      <c r="B113" s="25" t="s">
        <v>163</v>
      </c>
      <c r="C113" s="32">
        <f>SUM(C114:C116)</f>
        <v>35000000</v>
      </c>
      <c r="D113" s="27">
        <v>2916666.666666667</v>
      </c>
      <c r="E113" s="9"/>
      <c r="F113" s="9"/>
      <c r="G113" s="27">
        <f>SUM(G114:G116)</f>
        <v>1799778.48</v>
      </c>
      <c r="H113" s="27">
        <f>SUM(H114:H116)</f>
        <v>735744.16</v>
      </c>
      <c r="I113" s="27">
        <f t="shared" ref="I113:O113" si="71">SUM(I114:I116)</f>
        <v>209284.2</v>
      </c>
      <c r="J113" s="27">
        <f t="shared" ref="J113" si="72">SUM(J114:J116)</f>
        <v>1270513.6200000001</v>
      </c>
      <c r="K113" s="32">
        <f t="shared" si="71"/>
        <v>168036.6</v>
      </c>
      <c r="L113" s="27">
        <f t="shared" si="71"/>
        <v>0</v>
      </c>
      <c r="M113" s="32">
        <f t="shared" ref="M113:N113" si="73">SUM(M114:M116)</f>
        <v>617193.33000000007</v>
      </c>
      <c r="N113" s="27">
        <f t="shared" si="73"/>
        <v>4241499.1000000006</v>
      </c>
      <c r="O113" s="27">
        <f t="shared" si="71"/>
        <v>1886429.2399999998</v>
      </c>
      <c r="P113" s="27">
        <f>SUM(P114:P116)</f>
        <v>10928478.73</v>
      </c>
      <c r="R113" s="22"/>
    </row>
    <row r="114" spans="2:18" x14ac:dyDescent="0.25">
      <c r="B114" s="1" t="s">
        <v>164</v>
      </c>
      <c r="C114" s="9">
        <v>15000000</v>
      </c>
      <c r="D114" s="9">
        <v>1250000</v>
      </c>
      <c r="E114" s="9" t="s">
        <v>165</v>
      </c>
      <c r="F114" s="9"/>
      <c r="G114" s="24">
        <v>324924.79999999999</v>
      </c>
      <c r="H114" s="24">
        <v>590934.56000000006</v>
      </c>
      <c r="I114" s="24"/>
      <c r="J114" s="24">
        <v>1270513.6200000001</v>
      </c>
      <c r="K114" s="9"/>
      <c r="M114" s="9">
        <v>105020</v>
      </c>
      <c r="N114" s="9">
        <v>29647.5</v>
      </c>
      <c r="O114" s="9">
        <v>1240787.1499999999</v>
      </c>
      <c r="P114" s="24">
        <f t="shared" ref="P114:P116" si="74">SUM(G114:O114)</f>
        <v>3561827.6300000004</v>
      </c>
    </row>
    <row r="115" spans="2:18" x14ac:dyDescent="0.25">
      <c r="B115" s="1" t="s">
        <v>166</v>
      </c>
      <c r="C115" s="37">
        <v>10000000</v>
      </c>
      <c r="D115" s="9">
        <v>833333.33333333337</v>
      </c>
      <c r="E115" s="9"/>
      <c r="F115" s="9"/>
      <c r="G115" s="9"/>
      <c r="H115" s="24">
        <v>98766</v>
      </c>
      <c r="I115" s="24"/>
      <c r="J115" s="9"/>
      <c r="K115" s="37"/>
      <c r="M115" s="9">
        <v>512173.33</v>
      </c>
      <c r="N115" s="86">
        <v>3795206.8000000003</v>
      </c>
      <c r="O115" s="86"/>
      <c r="P115" s="24">
        <f t="shared" si="74"/>
        <v>4406146.1300000008</v>
      </c>
    </row>
    <row r="116" spans="2:18" x14ac:dyDescent="0.25">
      <c r="B116" s="1" t="s">
        <v>167</v>
      </c>
      <c r="C116" s="9">
        <v>10000000</v>
      </c>
      <c r="D116" s="9">
        <v>833333.33333333337</v>
      </c>
      <c r="E116" s="9" t="s">
        <v>168</v>
      </c>
      <c r="F116" s="9"/>
      <c r="G116" s="24">
        <v>1474853.68</v>
      </c>
      <c r="H116" s="24">
        <v>46043.6</v>
      </c>
      <c r="I116" s="24">
        <v>209284.2</v>
      </c>
      <c r="J116" s="9"/>
      <c r="K116" s="9">
        <f>+'[1]REVISIÓN MAYO 2025'!$C$167</f>
        <v>168036.6</v>
      </c>
      <c r="N116" s="86">
        <v>416644.8</v>
      </c>
      <c r="O116" s="86">
        <v>645642.09</v>
      </c>
      <c r="P116" s="24">
        <f t="shared" si="74"/>
        <v>2960504.9699999997</v>
      </c>
    </row>
    <row r="117" spans="2:18" x14ac:dyDescent="0.25">
      <c r="B117" s="25" t="s">
        <v>169</v>
      </c>
      <c r="C117" s="32">
        <f>SUM(C118:C119)</f>
        <v>12955200</v>
      </c>
      <c r="D117" s="27">
        <v>1079600</v>
      </c>
      <c r="E117" s="27"/>
      <c r="F117" s="27"/>
      <c r="G117" s="27">
        <f>SUM(G118:G119)</f>
        <v>0</v>
      </c>
      <c r="H117" s="27">
        <f>SUM(H118:H119)</f>
        <v>941817.55</v>
      </c>
      <c r="I117" s="27">
        <f t="shared" ref="I117:O117" si="75">SUM(I118:I119)</f>
        <v>0</v>
      </c>
      <c r="J117" s="27">
        <f t="shared" ref="J117" si="76">SUM(J118:J119)</f>
        <v>0</v>
      </c>
      <c r="K117" s="32">
        <f t="shared" si="75"/>
        <v>1257548.97</v>
      </c>
      <c r="L117" s="27">
        <f t="shared" si="75"/>
        <v>0</v>
      </c>
      <c r="M117" s="32">
        <f t="shared" si="75"/>
        <v>485584.98</v>
      </c>
      <c r="N117" s="27">
        <f t="shared" ref="N117" si="77">SUM(N118:N119)</f>
        <v>119925</v>
      </c>
      <c r="O117" s="27">
        <f t="shared" si="75"/>
        <v>0</v>
      </c>
      <c r="P117" s="27">
        <f>SUM(P118:P119)</f>
        <v>2804876.4999999995</v>
      </c>
    </row>
    <row r="118" spans="2:18" x14ac:dyDescent="0.25">
      <c r="B118" s="39" t="s">
        <v>250</v>
      </c>
      <c r="C118" s="9">
        <v>10000000</v>
      </c>
      <c r="D118" s="9">
        <v>833333.33333333337</v>
      </c>
      <c r="E118" s="9"/>
      <c r="F118" s="9"/>
      <c r="G118" s="9"/>
      <c r="H118" s="9"/>
      <c r="I118" s="9"/>
      <c r="J118" s="9"/>
      <c r="K118" s="9">
        <v>155806.57</v>
      </c>
      <c r="P118" s="24">
        <f t="shared" ref="P118:P124" si="78">SUM(G118:O118)</f>
        <v>155806.57</v>
      </c>
    </row>
    <row r="119" spans="2:18" x14ac:dyDescent="0.25">
      <c r="B119" s="1" t="s">
        <v>170</v>
      </c>
      <c r="C119" s="9">
        <v>2955200</v>
      </c>
      <c r="D119" s="9">
        <v>246266.66666666666</v>
      </c>
      <c r="E119" s="9"/>
      <c r="F119" s="9"/>
      <c r="G119" s="9"/>
      <c r="H119" s="24">
        <v>941817.55</v>
      </c>
      <c r="I119" s="24"/>
      <c r="J119" s="9"/>
      <c r="K119" s="9">
        <v>1101742.3999999999</v>
      </c>
      <c r="M119" s="9">
        <v>485584.98</v>
      </c>
      <c r="N119" s="9">
        <v>119925</v>
      </c>
      <c r="P119" s="24">
        <f t="shared" si="78"/>
        <v>2649069.9299999997</v>
      </c>
    </row>
    <row r="120" spans="2:18" x14ac:dyDescent="0.25">
      <c r="B120" s="25" t="s">
        <v>171</v>
      </c>
      <c r="C120" s="32">
        <f>+C121</f>
        <v>100000</v>
      </c>
      <c r="D120" s="27">
        <v>8333.3333333333339</v>
      </c>
      <c r="E120" s="27"/>
      <c r="F120" s="27"/>
      <c r="G120" s="27">
        <f>SUM(E121)</f>
        <v>0</v>
      </c>
      <c r="H120" s="27">
        <f>SUM(G121)</f>
        <v>0</v>
      </c>
      <c r="I120" s="27">
        <f t="shared" ref="I120:L120" si="79">SUM(H121)</f>
        <v>0</v>
      </c>
      <c r="J120" s="27">
        <f>SUM(H121)</f>
        <v>0</v>
      </c>
      <c r="K120" s="32">
        <f>SUM(I121)</f>
        <v>0</v>
      </c>
      <c r="L120" s="27">
        <f t="shared" si="79"/>
        <v>0</v>
      </c>
      <c r="M120" s="32">
        <f>SUM(K121)</f>
        <v>0</v>
      </c>
      <c r="N120" s="27">
        <f>SUM(K121)</f>
        <v>0</v>
      </c>
      <c r="O120" s="27">
        <f>SUM(L121)</f>
        <v>0</v>
      </c>
      <c r="P120" s="24">
        <f t="shared" si="78"/>
        <v>0</v>
      </c>
    </row>
    <row r="121" spans="2:18" x14ac:dyDescent="0.25">
      <c r="B121" s="1" t="s">
        <v>172</v>
      </c>
      <c r="C121" s="9">
        <v>100000</v>
      </c>
      <c r="D121" s="9">
        <v>8333.3333333333339</v>
      </c>
      <c r="E121" s="9"/>
      <c r="F121" s="9"/>
      <c r="G121" s="9"/>
      <c r="H121" s="9"/>
      <c r="I121" s="9"/>
      <c r="J121" s="9"/>
      <c r="K121" s="9"/>
      <c r="P121" s="24">
        <f t="shared" si="78"/>
        <v>0</v>
      </c>
    </row>
    <row r="122" spans="2:18" x14ac:dyDescent="0.25">
      <c r="B122" s="13" t="s">
        <v>173</v>
      </c>
      <c r="C122" s="32">
        <f t="shared" ref="C122" si="80">SUM(C123:C124)</f>
        <v>500000</v>
      </c>
      <c r="D122" s="27">
        <v>41666.666666666664</v>
      </c>
      <c r="E122" s="27"/>
      <c r="F122" s="27"/>
      <c r="G122" s="27">
        <f>SUM(G123:G124)</f>
        <v>0</v>
      </c>
      <c r="H122" s="27">
        <f>SUM(H123:H124)</f>
        <v>0</v>
      </c>
      <c r="I122" s="27">
        <f t="shared" ref="I122:O122" si="81">SUM(I123:I124)</f>
        <v>0</v>
      </c>
      <c r="J122" s="27">
        <f t="shared" ref="J122" si="82">SUM(J123:J124)</f>
        <v>0</v>
      </c>
      <c r="K122" s="32">
        <f t="shared" si="81"/>
        <v>0</v>
      </c>
      <c r="L122" s="27">
        <f t="shared" si="81"/>
        <v>0</v>
      </c>
      <c r="M122" s="32">
        <f t="shared" si="81"/>
        <v>0</v>
      </c>
      <c r="N122" s="27">
        <f t="shared" ref="N122" si="83">SUM(N123:N124)</f>
        <v>0</v>
      </c>
      <c r="O122" s="27">
        <f t="shared" si="81"/>
        <v>0</v>
      </c>
      <c r="P122" s="24">
        <f t="shared" si="78"/>
        <v>0</v>
      </c>
    </row>
    <row r="123" spans="2:18" x14ac:dyDescent="0.25">
      <c r="B123" s="1" t="s">
        <v>174</v>
      </c>
      <c r="C123" s="9">
        <v>0</v>
      </c>
      <c r="D123" s="9">
        <v>0</v>
      </c>
      <c r="E123" s="9"/>
      <c r="F123" s="9"/>
      <c r="G123" s="9"/>
      <c r="H123" s="9"/>
      <c r="I123" s="9"/>
      <c r="J123" s="9"/>
      <c r="K123" s="9"/>
      <c r="P123" s="24">
        <f t="shared" si="78"/>
        <v>0</v>
      </c>
    </row>
    <row r="124" spans="2:18" x14ac:dyDescent="0.25">
      <c r="B124" s="1" t="s">
        <v>175</v>
      </c>
      <c r="C124" s="9">
        <v>500000</v>
      </c>
      <c r="D124" s="9">
        <v>41666.666666666664</v>
      </c>
      <c r="E124" s="9"/>
      <c r="F124" s="9"/>
      <c r="G124" s="9"/>
      <c r="H124" s="9"/>
      <c r="I124" s="9"/>
      <c r="J124" s="9"/>
      <c r="K124" s="9"/>
      <c r="P124" s="24">
        <f t="shared" si="78"/>
        <v>0</v>
      </c>
    </row>
    <row r="125" spans="2:18" x14ac:dyDescent="0.25">
      <c r="B125" s="13" t="s">
        <v>176</v>
      </c>
      <c r="C125" s="32">
        <f>SUM(C126:C129)</f>
        <v>18100000</v>
      </c>
      <c r="D125" s="27">
        <v>1508333.3333333333</v>
      </c>
      <c r="E125" s="27"/>
      <c r="F125" s="27"/>
      <c r="G125" s="27">
        <f>SUM(G126:G129)</f>
        <v>0</v>
      </c>
      <c r="H125" s="27">
        <f>SUM(H126:H129)</f>
        <v>67496</v>
      </c>
      <c r="I125" s="27">
        <f t="shared" ref="I125:M125" si="84">SUM(I126:I129)</f>
        <v>0</v>
      </c>
      <c r="J125" s="27">
        <f t="shared" ref="J125" si="85">SUM(J126:J129)</f>
        <v>228482.68</v>
      </c>
      <c r="K125" s="32">
        <f t="shared" si="84"/>
        <v>134992</v>
      </c>
      <c r="L125" s="27">
        <f t="shared" si="84"/>
        <v>0</v>
      </c>
      <c r="M125" s="32">
        <f t="shared" si="84"/>
        <v>62881.78</v>
      </c>
      <c r="N125" s="27">
        <f t="shared" ref="N125" si="86">SUM(N126:N129)</f>
        <v>0</v>
      </c>
      <c r="O125" s="32">
        <f>SUM(O126:O129)</f>
        <v>88482.3</v>
      </c>
      <c r="P125" s="27">
        <f>SUM(P126:P129)</f>
        <v>582334.76</v>
      </c>
    </row>
    <row r="126" spans="2:18" x14ac:dyDescent="0.25">
      <c r="B126" s="1" t="s">
        <v>177</v>
      </c>
      <c r="C126" s="37">
        <v>15000000</v>
      </c>
      <c r="D126" s="9">
        <v>1250000</v>
      </c>
      <c r="E126" s="9"/>
      <c r="F126" s="9"/>
      <c r="G126" s="9"/>
      <c r="H126" s="9"/>
      <c r="I126" s="9"/>
      <c r="J126" s="9"/>
      <c r="K126" s="37"/>
      <c r="P126" s="24">
        <f t="shared" ref="P126:P128" si="87">SUM(G126:O126)</f>
        <v>0</v>
      </c>
    </row>
    <row r="127" spans="2:18" x14ac:dyDescent="0.25">
      <c r="B127" s="1" t="s">
        <v>178</v>
      </c>
      <c r="C127" s="9">
        <v>500000</v>
      </c>
      <c r="D127" s="9">
        <v>41666.666666666664</v>
      </c>
      <c r="E127" s="9"/>
      <c r="F127" s="9"/>
      <c r="G127" s="9"/>
      <c r="H127" s="9"/>
      <c r="I127" s="9"/>
      <c r="J127" s="9"/>
      <c r="K127" s="9"/>
      <c r="P127" s="24">
        <f t="shared" si="87"/>
        <v>0</v>
      </c>
    </row>
    <row r="128" spans="2:18" x14ac:dyDescent="0.25">
      <c r="B128" s="1" t="s">
        <v>179</v>
      </c>
      <c r="C128" s="9">
        <v>100000</v>
      </c>
      <c r="D128" s="9">
        <v>8333.3333333333339</v>
      </c>
      <c r="E128" s="9"/>
      <c r="F128" s="9"/>
      <c r="G128" s="9"/>
      <c r="H128" s="9"/>
      <c r="I128" s="9"/>
      <c r="J128" s="9"/>
      <c r="K128" s="9"/>
      <c r="P128" s="24">
        <f t="shared" si="87"/>
        <v>0</v>
      </c>
      <c r="R128" s="22"/>
    </row>
    <row r="129" spans="1:16" x14ac:dyDescent="0.25">
      <c r="B129" s="1" t="s">
        <v>180</v>
      </c>
      <c r="C129" s="9">
        <v>2500000</v>
      </c>
      <c r="D129" s="9">
        <v>208333.33333333334</v>
      </c>
      <c r="E129" s="9"/>
      <c r="F129" s="9"/>
      <c r="G129" s="9"/>
      <c r="H129" s="24">
        <v>67496</v>
      </c>
      <c r="I129" s="24"/>
      <c r="J129" s="24">
        <v>228482.68</v>
      </c>
      <c r="K129" s="9">
        <v>134992</v>
      </c>
      <c r="M129" s="9">
        <v>62881.78</v>
      </c>
      <c r="O129" s="33">
        <v>88482.3</v>
      </c>
      <c r="P129" s="24">
        <f>SUM(G129:O129)</f>
        <v>582334.76</v>
      </c>
    </row>
    <row r="130" spans="1:16" x14ac:dyDescent="0.25">
      <c r="B130" s="13" t="s">
        <v>181</v>
      </c>
      <c r="C130" s="32">
        <f>+C131</f>
        <v>750000</v>
      </c>
      <c r="D130" s="27">
        <v>62500</v>
      </c>
      <c r="E130" s="27"/>
      <c r="F130" s="27"/>
      <c r="G130" s="27">
        <f>SUM(G131)</f>
        <v>0</v>
      </c>
      <c r="H130" s="27">
        <f>SUM(H131)</f>
        <v>0</v>
      </c>
      <c r="I130" s="27">
        <f t="shared" ref="I130:O130" si="88">SUM(I131)</f>
        <v>0</v>
      </c>
      <c r="J130" s="27">
        <f t="shared" si="88"/>
        <v>0</v>
      </c>
      <c r="K130" s="32">
        <f t="shared" si="88"/>
        <v>0</v>
      </c>
      <c r="L130" s="27">
        <f t="shared" si="88"/>
        <v>0</v>
      </c>
      <c r="M130" s="32">
        <f t="shared" si="88"/>
        <v>0</v>
      </c>
      <c r="N130" s="27">
        <f t="shared" si="88"/>
        <v>0</v>
      </c>
      <c r="O130" s="27">
        <f t="shared" si="88"/>
        <v>0</v>
      </c>
      <c r="P130" s="27">
        <f>SUM(P131)</f>
        <v>0</v>
      </c>
    </row>
    <row r="131" spans="1:16" x14ac:dyDescent="0.25">
      <c r="B131" s="1" t="s">
        <v>182</v>
      </c>
      <c r="C131" s="9">
        <v>750000</v>
      </c>
      <c r="D131" s="9">
        <v>62500</v>
      </c>
      <c r="E131" s="9"/>
      <c r="F131" s="9"/>
      <c r="G131" s="9"/>
      <c r="H131" s="9"/>
      <c r="I131" s="9"/>
      <c r="J131" s="9"/>
      <c r="K131" s="9"/>
      <c r="N131" s="92">
        <v>0</v>
      </c>
      <c r="O131" s="92">
        <v>0</v>
      </c>
      <c r="P131" s="24">
        <f>SUM(G131:O131)</f>
        <v>0</v>
      </c>
    </row>
    <row r="132" spans="1:16" x14ac:dyDescent="0.25">
      <c r="B132" s="13" t="s">
        <v>183</v>
      </c>
      <c r="C132" s="32">
        <f>SUM(C133:C134)</f>
        <v>1500000</v>
      </c>
      <c r="D132" s="27">
        <v>125000</v>
      </c>
      <c r="E132" s="27"/>
      <c r="F132" s="27"/>
      <c r="G132" s="27">
        <f>SUM(G133:G134)</f>
        <v>0</v>
      </c>
      <c r="H132" s="27">
        <f>SUM(H133:H134)</f>
        <v>0</v>
      </c>
      <c r="I132" s="27">
        <f t="shared" ref="I132:M132" si="89">SUM(I133:I134)</f>
        <v>0</v>
      </c>
      <c r="J132" s="27">
        <f t="shared" ref="J132" si="90">SUM(J133:J134)</f>
        <v>0</v>
      </c>
      <c r="K132" s="32">
        <f t="shared" si="89"/>
        <v>0</v>
      </c>
      <c r="L132" s="27">
        <f t="shared" si="89"/>
        <v>0</v>
      </c>
      <c r="M132" s="32">
        <f t="shared" si="89"/>
        <v>0</v>
      </c>
      <c r="N132" s="27">
        <f t="shared" ref="N132" si="91">SUM(N133:N134)</f>
        <v>0</v>
      </c>
      <c r="O132" s="27"/>
      <c r="P132" s="27">
        <f>SUM(P133:P134)</f>
        <v>0</v>
      </c>
    </row>
    <row r="133" spans="1:16" x14ac:dyDescent="0.25">
      <c r="B133" s="1" t="s">
        <v>184</v>
      </c>
      <c r="C133" s="9">
        <v>1000000</v>
      </c>
      <c r="D133" s="9">
        <v>83333.333333333328</v>
      </c>
      <c r="E133" s="9"/>
      <c r="F133" s="9"/>
      <c r="G133" s="9"/>
      <c r="H133" s="9"/>
      <c r="I133" s="9"/>
      <c r="J133" s="9"/>
      <c r="K133" s="9"/>
      <c r="P133" s="24">
        <f t="shared" ref="P133:P134" si="92">SUM(G133:O133)</f>
        <v>0</v>
      </c>
    </row>
    <row r="134" spans="1:16" x14ac:dyDescent="0.25">
      <c r="B134" s="1" t="s">
        <v>185</v>
      </c>
      <c r="C134" s="9">
        <v>500000</v>
      </c>
      <c r="D134" s="9">
        <v>41666.666666666664</v>
      </c>
      <c r="E134" s="9"/>
      <c r="F134" s="9"/>
      <c r="G134" s="9"/>
      <c r="H134" s="9"/>
      <c r="I134" s="9"/>
      <c r="J134" s="9"/>
      <c r="K134" s="9"/>
      <c r="P134" s="24">
        <f t="shared" si="92"/>
        <v>0</v>
      </c>
    </row>
    <row r="135" spans="1:16" x14ac:dyDescent="0.25">
      <c r="B135" s="13" t="s">
        <v>186</v>
      </c>
      <c r="C135" s="32">
        <f>+C136</f>
        <v>100000000</v>
      </c>
      <c r="D135" s="27">
        <v>8333333.333333333</v>
      </c>
      <c r="E135" s="27"/>
      <c r="F135" s="27"/>
      <c r="G135" s="27">
        <f>SUM(G136)</f>
        <v>0</v>
      </c>
      <c r="H135" s="27">
        <f>SUM(H136)</f>
        <v>0</v>
      </c>
      <c r="I135" s="27">
        <f t="shared" ref="I135:O135" si="93">SUM(I136)</f>
        <v>0</v>
      </c>
      <c r="J135" s="27">
        <f t="shared" si="93"/>
        <v>0</v>
      </c>
      <c r="K135" s="32">
        <f t="shared" si="93"/>
        <v>0</v>
      </c>
      <c r="L135" s="27">
        <f t="shared" si="93"/>
        <v>0</v>
      </c>
      <c r="M135" s="32">
        <f t="shared" si="93"/>
        <v>0</v>
      </c>
      <c r="N135" s="27">
        <f t="shared" si="93"/>
        <v>0</v>
      </c>
      <c r="O135" s="27">
        <f t="shared" si="93"/>
        <v>0</v>
      </c>
      <c r="P135" s="27">
        <f>SUM(P136)</f>
        <v>0</v>
      </c>
    </row>
    <row r="136" spans="1:16" ht="15.75" thickBot="1" x14ac:dyDescent="0.3">
      <c r="B136" s="1" t="s">
        <v>187</v>
      </c>
      <c r="C136" s="37">
        <v>100000000</v>
      </c>
      <c r="D136" s="9">
        <v>8333333.333333333</v>
      </c>
      <c r="E136" s="9"/>
      <c r="F136" s="9"/>
      <c r="G136" s="9"/>
      <c r="H136" s="9"/>
      <c r="I136" s="9"/>
      <c r="J136" s="9"/>
      <c r="K136" s="37"/>
      <c r="P136" s="24">
        <f>SUM(G136:O136)</f>
        <v>0</v>
      </c>
    </row>
    <row r="137" spans="1:16" ht="15.75" thickBot="1" x14ac:dyDescent="0.3">
      <c r="A137" s="16"/>
      <c r="B137" s="17" t="s">
        <v>188</v>
      </c>
      <c r="C137" s="19">
        <f t="shared" ref="C137" si="94">+C138+C140</f>
        <v>101300000</v>
      </c>
      <c r="D137" s="18">
        <v>8441666.666666666</v>
      </c>
      <c r="E137" s="18" t="s">
        <v>189</v>
      </c>
      <c r="F137" s="18"/>
      <c r="G137" s="19">
        <f>+G138+G140</f>
        <v>3123695.82</v>
      </c>
      <c r="H137" s="19">
        <f>+H138+H140</f>
        <v>0</v>
      </c>
      <c r="I137" s="19">
        <f t="shared" ref="I137:O137" si="95">+I138+I140</f>
        <v>0</v>
      </c>
      <c r="J137" s="19">
        <f t="shared" ref="J137" si="96">+J138+J140</f>
        <v>0</v>
      </c>
      <c r="K137" s="19">
        <f t="shared" si="95"/>
        <v>0</v>
      </c>
      <c r="L137" s="19">
        <f t="shared" si="95"/>
        <v>0</v>
      </c>
      <c r="M137" s="19">
        <f t="shared" si="95"/>
        <v>0</v>
      </c>
      <c r="N137" s="19">
        <f t="shared" ref="N137" si="97">+N138+N140</f>
        <v>0</v>
      </c>
      <c r="O137" s="19">
        <f t="shared" si="95"/>
        <v>0</v>
      </c>
      <c r="P137" s="20">
        <f>+P138+P140</f>
        <v>3123695.82</v>
      </c>
    </row>
    <row r="138" spans="1:16" x14ac:dyDescent="0.25">
      <c r="B138" s="25" t="s">
        <v>190</v>
      </c>
      <c r="C138" s="27">
        <v>100000000</v>
      </c>
      <c r="D138" s="9">
        <v>8333333.333333333</v>
      </c>
      <c r="E138" s="9"/>
      <c r="F138" s="9"/>
      <c r="G138" s="9">
        <f>+G139</f>
        <v>0</v>
      </c>
      <c r="H138" s="9"/>
      <c r="I138" s="9"/>
      <c r="J138" s="9"/>
      <c r="K138" s="27"/>
      <c r="P138" s="24">
        <f t="shared" ref="P138:P139" si="98">SUM(G138:O138)</f>
        <v>0</v>
      </c>
    </row>
    <row r="139" spans="1:16" x14ac:dyDescent="0.25">
      <c r="B139" s="1" t="s">
        <v>242</v>
      </c>
      <c r="C139" s="9">
        <v>100000000</v>
      </c>
      <c r="D139" s="9">
        <v>8333333.333333333</v>
      </c>
      <c r="E139" s="9"/>
      <c r="F139" s="9"/>
      <c r="G139" s="9"/>
      <c r="H139" s="9"/>
      <c r="I139" s="9"/>
      <c r="J139" s="9"/>
      <c r="K139" s="9"/>
      <c r="P139" s="24">
        <f t="shared" si="98"/>
        <v>0</v>
      </c>
    </row>
    <row r="140" spans="1:16" x14ac:dyDescent="0.25">
      <c r="B140" s="13" t="s">
        <v>191</v>
      </c>
      <c r="C140" s="32">
        <f t="shared" ref="C140" si="99">+C141</f>
        <v>1300000</v>
      </c>
      <c r="D140" s="27">
        <v>108333.33333333333</v>
      </c>
      <c r="E140" s="27" t="s">
        <v>192</v>
      </c>
      <c r="F140" s="27"/>
      <c r="G140" s="27">
        <f>+G141</f>
        <v>3123695.82</v>
      </c>
      <c r="H140" s="27">
        <f>+H141</f>
        <v>0</v>
      </c>
      <c r="I140" s="27">
        <f t="shared" ref="I140:M140" si="100">+I141</f>
        <v>0</v>
      </c>
      <c r="J140" s="27">
        <f t="shared" si="100"/>
        <v>0</v>
      </c>
      <c r="K140" s="27">
        <f t="shared" si="100"/>
        <v>0</v>
      </c>
      <c r="L140" s="27">
        <f t="shared" si="100"/>
        <v>0</v>
      </c>
      <c r="M140" s="27">
        <f t="shared" si="100"/>
        <v>0</v>
      </c>
      <c r="P140" s="27">
        <f>+P141</f>
        <v>3123695.82</v>
      </c>
    </row>
    <row r="141" spans="1:16" ht="15.75" thickBot="1" x14ac:dyDescent="0.3">
      <c r="B141" s="1" t="s">
        <v>193</v>
      </c>
      <c r="C141" s="9">
        <v>1300000</v>
      </c>
      <c r="D141" s="9">
        <v>108333.33333333333</v>
      </c>
      <c r="E141" s="9"/>
      <c r="F141" s="9"/>
      <c r="G141" s="24">
        <v>3123695.82</v>
      </c>
      <c r="H141" s="24"/>
      <c r="I141" s="24"/>
      <c r="J141" s="9"/>
      <c r="K141" s="9"/>
      <c r="P141" s="24">
        <f>SUM(G141:O141)</f>
        <v>3123695.82</v>
      </c>
    </row>
    <row r="142" spans="1:16" ht="15.75" thickBot="1" x14ac:dyDescent="0.3">
      <c r="A142" s="40" t="s">
        <v>194</v>
      </c>
      <c r="B142" s="17"/>
      <c r="C142" s="19">
        <f>+C143+C148</f>
        <v>1018715219</v>
      </c>
      <c r="D142" s="18">
        <v>84892934.916666672</v>
      </c>
      <c r="E142" s="18"/>
      <c r="F142" s="18"/>
      <c r="G142" s="18">
        <f>+G143+G152</f>
        <v>83566987.423333332</v>
      </c>
      <c r="H142" s="18">
        <f t="shared" ref="H142:I142" si="101">+H143+H152</f>
        <v>83638375.796333343</v>
      </c>
      <c r="I142" s="18">
        <f t="shared" si="101"/>
        <v>83773220.510000005</v>
      </c>
      <c r="J142" s="18">
        <f>+J143+J146+J148</f>
        <v>94050469.790000007</v>
      </c>
      <c r="K142" s="19">
        <f>+K143+K146+K148</f>
        <v>85896422.540000007</v>
      </c>
      <c r="L142" s="18">
        <f t="shared" ref="L142:O142" si="102">+L143+L146+L148</f>
        <v>0</v>
      </c>
      <c r="M142" s="19">
        <f>+M143+M146+M148</f>
        <v>92490719.150000006</v>
      </c>
      <c r="N142" s="18">
        <f t="shared" ref="N142" si="103">+N143+N146+N148</f>
        <v>91279394.109999999</v>
      </c>
      <c r="O142" s="18">
        <f t="shared" si="102"/>
        <v>103160861.36000001</v>
      </c>
      <c r="P142" s="31">
        <f>+P143+P146+P148</f>
        <v>711014409.5400002</v>
      </c>
    </row>
    <row r="143" spans="1:16" ht="15.75" thickBot="1" x14ac:dyDescent="0.3">
      <c r="A143" s="16"/>
      <c r="B143" s="17" t="s">
        <v>17</v>
      </c>
      <c r="C143" s="19">
        <f>+C144+C146</f>
        <v>811715219</v>
      </c>
      <c r="D143" s="18">
        <v>67642934.916666672</v>
      </c>
      <c r="E143" s="18"/>
      <c r="F143" s="18"/>
      <c r="G143" s="18">
        <f>+G144+G146</f>
        <v>67642934.920000002</v>
      </c>
      <c r="H143" s="18">
        <f t="shared" ref="H143:I143" si="104">+H144+H146</f>
        <v>67642934.920000002</v>
      </c>
      <c r="I143" s="18">
        <f t="shared" si="104"/>
        <v>67642934.920000002</v>
      </c>
      <c r="J143" s="18">
        <f t="shared" ref="I143:O144" si="105">+J144</f>
        <v>33392934.920000002</v>
      </c>
      <c r="K143" s="19">
        <f t="shared" si="105"/>
        <v>33392934.920000002</v>
      </c>
      <c r="L143" s="18">
        <f t="shared" si="105"/>
        <v>0</v>
      </c>
      <c r="M143" s="19">
        <f t="shared" si="105"/>
        <v>33392934.920000002</v>
      </c>
      <c r="N143" s="18">
        <f t="shared" si="105"/>
        <v>33392934.920000002</v>
      </c>
      <c r="O143" s="18">
        <f t="shared" si="105"/>
        <v>33392934.920000002</v>
      </c>
      <c r="P143" s="31">
        <f>+P144</f>
        <v>267143479.36000007</v>
      </c>
    </row>
    <row r="144" spans="1:16" x14ac:dyDescent="0.25">
      <c r="B144" s="25" t="s">
        <v>19</v>
      </c>
      <c r="C144" s="26">
        <f>+C145</f>
        <v>400715219</v>
      </c>
      <c r="D144" s="32">
        <v>33392934.916666668</v>
      </c>
      <c r="E144" s="32"/>
      <c r="F144" s="32"/>
      <c r="G144" s="32">
        <f>+G145</f>
        <v>33392934.920000002</v>
      </c>
      <c r="H144" s="32">
        <f>+H145</f>
        <v>33392934.920000002</v>
      </c>
      <c r="I144" s="32">
        <f t="shared" si="105"/>
        <v>33392934.920000002</v>
      </c>
      <c r="J144" s="32">
        <f t="shared" si="105"/>
        <v>33392934.920000002</v>
      </c>
      <c r="K144" s="26">
        <f t="shared" si="105"/>
        <v>33392934.920000002</v>
      </c>
      <c r="L144" s="32">
        <f t="shared" si="105"/>
        <v>0</v>
      </c>
      <c r="M144" s="26">
        <f t="shared" si="105"/>
        <v>33392934.920000002</v>
      </c>
      <c r="N144" s="32">
        <f t="shared" si="105"/>
        <v>33392934.920000002</v>
      </c>
      <c r="O144" s="32">
        <f t="shared" si="105"/>
        <v>33392934.920000002</v>
      </c>
      <c r="P144" s="32">
        <f>+P145</f>
        <v>267143479.36000007</v>
      </c>
    </row>
    <row r="145" spans="1:18" x14ac:dyDescent="0.25">
      <c r="B145" s="1" t="s">
        <v>195</v>
      </c>
      <c r="C145" s="41">
        <v>400715219</v>
      </c>
      <c r="D145" s="37">
        <v>33392934.916666668</v>
      </c>
      <c r="E145" s="37"/>
      <c r="F145" s="37"/>
      <c r="G145" s="37">
        <v>33392934.920000002</v>
      </c>
      <c r="H145" s="37">
        <v>33392934.920000002</v>
      </c>
      <c r="I145" s="37">
        <v>33392934.920000002</v>
      </c>
      <c r="J145" s="37">
        <v>33392934.920000002</v>
      </c>
      <c r="K145" s="41">
        <v>33392934.920000002</v>
      </c>
      <c r="L145" s="37"/>
      <c r="M145" s="37">
        <v>33392934.920000002</v>
      </c>
      <c r="N145" s="37">
        <v>33392934.920000002</v>
      </c>
      <c r="O145" s="37">
        <v>33392934.920000002</v>
      </c>
      <c r="P145" s="41">
        <f>SUM(G145:O145)</f>
        <v>267143479.36000007</v>
      </c>
    </row>
    <row r="146" spans="1:18" x14ac:dyDescent="0.25">
      <c r="B146" s="25" t="s">
        <v>47</v>
      </c>
      <c r="C146" s="26">
        <f t="shared" ref="C146" si="106">+C147</f>
        <v>411000000</v>
      </c>
      <c r="D146" s="32">
        <v>34250000</v>
      </c>
      <c r="E146" s="32"/>
      <c r="F146" s="32"/>
      <c r="G146" s="32">
        <f>+G147</f>
        <v>34250000</v>
      </c>
      <c r="H146" s="32">
        <f>+H147</f>
        <v>34250000</v>
      </c>
      <c r="I146" s="32">
        <f t="shared" ref="I146:O146" si="107">+I147</f>
        <v>34250000</v>
      </c>
      <c r="J146" s="32">
        <f t="shared" si="107"/>
        <v>34250000</v>
      </c>
      <c r="K146" s="26">
        <f t="shared" si="107"/>
        <v>34250000</v>
      </c>
      <c r="L146" s="32">
        <f t="shared" si="107"/>
        <v>0</v>
      </c>
      <c r="M146" s="26">
        <f t="shared" si="107"/>
        <v>34250000</v>
      </c>
      <c r="N146" s="32">
        <f t="shared" si="107"/>
        <v>34250000</v>
      </c>
      <c r="O146" s="32">
        <f t="shared" si="107"/>
        <v>34250000</v>
      </c>
      <c r="P146" s="32">
        <f>+P147</f>
        <v>274000000</v>
      </c>
      <c r="R146" s="22"/>
    </row>
    <row r="147" spans="1:18" ht="45.75" thickBot="1" x14ac:dyDescent="0.3">
      <c r="B147" s="75" t="s">
        <v>196</v>
      </c>
      <c r="C147" s="37">
        <v>411000000</v>
      </c>
      <c r="D147" s="37">
        <v>34250000</v>
      </c>
      <c r="E147" s="37"/>
      <c r="F147" s="37"/>
      <c r="G147" s="41">
        <v>34250000</v>
      </c>
      <c r="H147" s="41">
        <v>34250000</v>
      </c>
      <c r="I147" s="41">
        <v>34250000</v>
      </c>
      <c r="J147" s="41">
        <v>34250000</v>
      </c>
      <c r="K147" s="37">
        <v>34250000</v>
      </c>
      <c r="L147" s="41"/>
      <c r="M147" s="37">
        <v>34250000</v>
      </c>
      <c r="N147" s="37">
        <v>34250000</v>
      </c>
      <c r="O147" s="37">
        <v>34250000</v>
      </c>
      <c r="P147" s="41">
        <f>SUM(G147:O147)</f>
        <v>274000000</v>
      </c>
    </row>
    <row r="148" spans="1:18" ht="15.75" thickBot="1" x14ac:dyDescent="0.3">
      <c r="A148" s="16"/>
      <c r="B148" s="17" t="s">
        <v>197</v>
      </c>
      <c r="C148" s="19">
        <f t="shared" ref="C148" si="108">+C149</f>
        <v>207000000</v>
      </c>
      <c r="D148" s="18">
        <v>17250000</v>
      </c>
      <c r="E148" s="4"/>
      <c r="F148" s="4"/>
      <c r="G148" s="18">
        <f>+G149</f>
        <v>21204927.149999999</v>
      </c>
      <c r="H148" s="18">
        <f>+H149</f>
        <v>15368346.68</v>
      </c>
      <c r="I148" s="18">
        <f t="shared" ref="I148:O148" si="109">+I149</f>
        <v>4634464</v>
      </c>
      <c r="J148" s="18">
        <f t="shared" si="109"/>
        <v>26407534.870000001</v>
      </c>
      <c r="K148" s="19">
        <f t="shared" si="109"/>
        <v>18253487.620000001</v>
      </c>
      <c r="L148" s="18">
        <f t="shared" si="109"/>
        <v>0</v>
      </c>
      <c r="M148" s="19">
        <f t="shared" si="109"/>
        <v>24847784.23</v>
      </c>
      <c r="N148" s="18">
        <f t="shared" si="109"/>
        <v>23636459.189999998</v>
      </c>
      <c r="O148" s="18">
        <f t="shared" si="109"/>
        <v>35517926.440000005</v>
      </c>
      <c r="P148" s="31">
        <f>+P149</f>
        <v>169870930.18000001</v>
      </c>
    </row>
    <row r="149" spans="1:18" x14ac:dyDescent="0.25">
      <c r="B149" s="25" t="s">
        <v>198</v>
      </c>
      <c r="C149" s="32">
        <f t="shared" ref="C149" si="110">SUM(C150:C151)</f>
        <v>207000000</v>
      </c>
      <c r="D149" s="27">
        <v>17250000</v>
      </c>
      <c r="E149" s="9"/>
      <c r="F149" s="9"/>
      <c r="G149" s="27">
        <f>SUM(G150:G151)</f>
        <v>21204927.149999999</v>
      </c>
      <c r="H149" s="27">
        <f>SUM(H150:H151)</f>
        <v>15368346.68</v>
      </c>
      <c r="I149" s="27">
        <f t="shared" ref="I149:O149" si="111">SUM(I150:I151)</f>
        <v>4634464</v>
      </c>
      <c r="J149" s="27">
        <f t="shared" ref="J149" si="112">SUM(J150:J151)</f>
        <v>26407534.870000001</v>
      </c>
      <c r="K149" s="32">
        <f t="shared" si="111"/>
        <v>18253487.620000001</v>
      </c>
      <c r="L149" s="27">
        <f t="shared" si="111"/>
        <v>0</v>
      </c>
      <c r="M149" s="32">
        <f t="shared" ref="M149:N149" si="113">SUM(M150:M151)</f>
        <v>24847784.23</v>
      </c>
      <c r="N149" s="27">
        <f t="shared" si="113"/>
        <v>23636459.189999998</v>
      </c>
      <c r="O149" s="27">
        <f t="shared" si="111"/>
        <v>35517926.440000005</v>
      </c>
      <c r="P149" s="27">
        <f>SUM(P150:P151)</f>
        <v>169870930.18000001</v>
      </c>
      <c r="R149" s="22"/>
    </row>
    <row r="150" spans="1:18" x14ac:dyDescent="0.25">
      <c r="B150" s="1" t="s">
        <v>199</v>
      </c>
      <c r="C150" s="9">
        <v>182000000</v>
      </c>
      <c r="D150" s="9">
        <v>15166666.666666666</v>
      </c>
      <c r="E150" s="9" t="s">
        <v>200</v>
      </c>
      <c r="F150" s="9"/>
      <c r="G150" s="24">
        <v>18491599.949999999</v>
      </c>
      <c r="H150" s="24">
        <v>10811817.880000001</v>
      </c>
      <c r="I150" s="24">
        <v>2693000</v>
      </c>
      <c r="J150" s="24">
        <v>24795663.870000001</v>
      </c>
      <c r="K150" s="9">
        <f>+'[1]REVISIÓN MAYO 2025'!$C$41</f>
        <v>17503989.120000001</v>
      </c>
      <c r="L150" s="24"/>
      <c r="M150" s="24">
        <v>22369818.030000001</v>
      </c>
      <c r="N150" s="86">
        <v>21369022.109999999</v>
      </c>
      <c r="O150" s="93">
        <v>33435683.740000002</v>
      </c>
      <c r="P150" s="24">
        <f>SUM(G150:O150)</f>
        <v>151470594.70000002</v>
      </c>
      <c r="R150" s="22"/>
    </row>
    <row r="151" spans="1:18" ht="15.75" thickBot="1" x14ac:dyDescent="0.3">
      <c r="B151" s="1" t="s">
        <v>201</v>
      </c>
      <c r="C151" s="9">
        <v>25000000</v>
      </c>
      <c r="D151" s="9">
        <v>2083333.3333333333</v>
      </c>
      <c r="E151" s="9" t="s">
        <v>202</v>
      </c>
      <c r="F151" s="9"/>
      <c r="G151" s="24">
        <v>2713327.2</v>
      </c>
      <c r="H151" s="24">
        <v>4556528.8</v>
      </c>
      <c r="I151" s="24">
        <v>1941464</v>
      </c>
      <c r="J151" s="24">
        <v>1611871</v>
      </c>
      <c r="K151" s="9">
        <f>+'[1]REVISIÓN MAYO 2025'!$C$44</f>
        <v>749498.5</v>
      </c>
      <c r="L151" s="24"/>
      <c r="M151" s="24">
        <v>2477966.2000000002</v>
      </c>
      <c r="N151" s="86">
        <v>2267437.08</v>
      </c>
      <c r="O151" s="93">
        <v>2082242.7</v>
      </c>
      <c r="P151" s="24">
        <f>SUM(G151:O151)</f>
        <v>18400335.48</v>
      </c>
    </row>
    <row r="152" spans="1:18" ht="15.75" thickBot="1" x14ac:dyDescent="0.3">
      <c r="A152" s="40" t="s">
        <v>203</v>
      </c>
      <c r="B152" s="17"/>
      <c r="C152" s="19">
        <f>+C153+C160+C174+C178+C176</f>
        <v>192942131</v>
      </c>
      <c r="D152" s="18">
        <v>11025324.8333333</v>
      </c>
      <c r="E152" s="4"/>
      <c r="F152" s="4"/>
      <c r="G152" s="18">
        <f>+G153+G160+G173+G176+G178</f>
        <v>15924052.503333334</v>
      </c>
      <c r="H152" s="18">
        <f>+H153+H160+H173+H176+H178</f>
        <v>15995440.876333334</v>
      </c>
      <c r="I152" s="18">
        <f>+I153+I160+I173+I176+I178</f>
        <v>16130285.590000004</v>
      </c>
      <c r="J152" s="18">
        <f>+J153+J160+J173+J176+J178</f>
        <v>15844732.083333334</v>
      </c>
      <c r="K152" s="19">
        <f>+K153+K160+K173+K176+K178</f>
        <v>16095350.213333335</v>
      </c>
      <c r="L152" s="18">
        <f t="shared" ref="L152" si="114">+L153+L160+L173+L176+L178</f>
        <v>0</v>
      </c>
      <c r="M152" s="19">
        <f>+M153+M160+M173+M176+M178</f>
        <v>15844732.083333334</v>
      </c>
      <c r="N152" s="19">
        <f>+N153+N160+N173+N176+N178</f>
        <v>15916120.463333335</v>
      </c>
      <c r="O152" s="19">
        <f>+O153+O160+O173+O176+O178</f>
        <v>16074452.430000003</v>
      </c>
      <c r="P152" s="31">
        <f>+P153+P160+P173+P176+P178</f>
        <v>127825166.24300002</v>
      </c>
      <c r="R152" s="21"/>
    </row>
    <row r="153" spans="1:18" ht="15.75" thickBot="1" x14ac:dyDescent="0.3">
      <c r="A153" s="16"/>
      <c r="B153" s="17" t="s">
        <v>17</v>
      </c>
      <c r="C153" s="19">
        <f>+C154+C156+C158</f>
        <v>41309809</v>
      </c>
      <c r="D153" s="18">
        <v>3442484.0833333335</v>
      </c>
      <c r="E153" s="4"/>
      <c r="F153" s="4"/>
      <c r="G153" s="18">
        <f>+G154+G156+G158</f>
        <v>3442484.0833333335</v>
      </c>
      <c r="H153" s="18">
        <f>+H154+H156+H158</f>
        <v>3442484.0833333335</v>
      </c>
      <c r="I153" s="18">
        <f>+I154+I156+I158</f>
        <v>3442484.0833333335</v>
      </c>
      <c r="J153" s="18">
        <f>+J154+J156+J158</f>
        <v>3442484.0833333335</v>
      </c>
      <c r="K153" s="19">
        <f>+K154+K156+K158</f>
        <v>3442484.0833333335</v>
      </c>
      <c r="L153" s="18">
        <f>+L154</f>
        <v>0</v>
      </c>
      <c r="M153" s="19">
        <f>+M154+M156+M158</f>
        <v>3442484.0833333335</v>
      </c>
      <c r="N153" s="19">
        <f>+N154+N156+N158</f>
        <v>3442484.0833333335</v>
      </c>
      <c r="O153" s="19">
        <f>+O154+O156+O158</f>
        <v>3442484.0833333335</v>
      </c>
      <c r="P153" s="31">
        <f>+P154+P156+P158</f>
        <v>27539872.666666668</v>
      </c>
    </row>
    <row r="154" spans="1:18" x14ac:dyDescent="0.25">
      <c r="B154" s="25" t="s">
        <v>19</v>
      </c>
      <c r="C154" s="32">
        <f t="shared" ref="C154" si="115">+C155</f>
        <v>31506316</v>
      </c>
      <c r="D154" s="27">
        <v>2625526.3333333335</v>
      </c>
      <c r="E154" s="9"/>
      <c r="F154" s="9"/>
      <c r="G154" s="27">
        <f>+G155</f>
        <v>2625526.3333333335</v>
      </c>
      <c r="H154" s="27">
        <f>+H155</f>
        <v>2625526.3333333335</v>
      </c>
      <c r="I154" s="27">
        <f>+I155</f>
        <v>2625526.3333333335</v>
      </c>
      <c r="J154" s="27">
        <f>+J155</f>
        <v>2625526.3333333335</v>
      </c>
      <c r="K154" s="32">
        <f>+K155</f>
        <v>2625526.3333333335</v>
      </c>
      <c r="L154" s="27">
        <f t="shared" ref="L154" si="116">+L155</f>
        <v>0</v>
      </c>
      <c r="M154" s="32">
        <f>+M155</f>
        <v>2625526.3333333335</v>
      </c>
      <c r="N154" s="32">
        <f>+N155</f>
        <v>2625526.3333333335</v>
      </c>
      <c r="O154" s="32">
        <f>+O155</f>
        <v>2625526.3333333335</v>
      </c>
      <c r="P154" s="27">
        <f>+P155</f>
        <v>21004210.666666668</v>
      </c>
    </row>
    <row r="155" spans="1:18" x14ac:dyDescent="0.25">
      <c r="B155" s="1" t="s">
        <v>204</v>
      </c>
      <c r="C155" s="9">
        <v>31506316</v>
      </c>
      <c r="D155" s="9">
        <v>2625526.3333333335</v>
      </c>
      <c r="E155" s="9"/>
      <c r="F155" s="9"/>
      <c r="G155" s="9">
        <v>2625526.3333333335</v>
      </c>
      <c r="H155" s="9">
        <v>2625526.3333333335</v>
      </c>
      <c r="I155" s="9">
        <v>2625526.3333333335</v>
      </c>
      <c r="J155" s="9">
        <v>2625526.3333333335</v>
      </c>
      <c r="K155" s="9">
        <v>2625526.3333333335</v>
      </c>
      <c r="M155" s="9">
        <v>2625526.3333333335</v>
      </c>
      <c r="N155" s="9">
        <v>2625526.3333333335</v>
      </c>
      <c r="O155" s="9">
        <v>2625526.3333333335</v>
      </c>
      <c r="P155" s="24">
        <f>SUM(G155:O155)</f>
        <v>21004210.666666668</v>
      </c>
    </row>
    <row r="156" spans="1:18" x14ac:dyDescent="0.25">
      <c r="B156" s="25" t="s">
        <v>32</v>
      </c>
      <c r="C156" s="32">
        <f t="shared" ref="C156:P156" si="117">+C157</f>
        <v>2625693</v>
      </c>
      <c r="D156" s="27">
        <f t="shared" si="117"/>
        <v>218807.75</v>
      </c>
      <c r="E156" s="27">
        <f t="shared" si="117"/>
        <v>0</v>
      </c>
      <c r="F156" s="27"/>
      <c r="G156" s="27">
        <f t="shared" si="117"/>
        <v>218807.75</v>
      </c>
      <c r="H156" s="27">
        <f t="shared" si="117"/>
        <v>218807.75</v>
      </c>
      <c r="I156" s="27">
        <f t="shared" si="117"/>
        <v>218807.75</v>
      </c>
      <c r="J156" s="27">
        <f t="shared" si="117"/>
        <v>218807.75</v>
      </c>
      <c r="K156" s="32">
        <f t="shared" si="117"/>
        <v>218807.75</v>
      </c>
      <c r="L156" s="27">
        <f t="shared" si="117"/>
        <v>0</v>
      </c>
      <c r="M156" s="32">
        <f t="shared" si="117"/>
        <v>218807.75</v>
      </c>
      <c r="N156" s="32">
        <f t="shared" si="117"/>
        <v>218807.75</v>
      </c>
      <c r="O156" s="32">
        <f t="shared" si="117"/>
        <v>218807.75</v>
      </c>
      <c r="P156" s="27">
        <f t="shared" si="117"/>
        <v>1750462</v>
      </c>
    </row>
    <row r="157" spans="1:18" x14ac:dyDescent="0.25">
      <c r="B157" s="1" t="s">
        <v>205</v>
      </c>
      <c r="C157" s="9">
        <v>2625693</v>
      </c>
      <c r="D157" s="9">
        <v>218807.75</v>
      </c>
      <c r="E157" s="9"/>
      <c r="F157" s="9"/>
      <c r="G157" s="9">
        <v>218807.75</v>
      </c>
      <c r="H157" s="9">
        <v>218807.75</v>
      </c>
      <c r="I157" s="9">
        <v>218807.75</v>
      </c>
      <c r="J157" s="9">
        <v>218807.75</v>
      </c>
      <c r="K157" s="9">
        <v>218807.75</v>
      </c>
      <c r="M157" s="9">
        <v>218807.75</v>
      </c>
      <c r="N157" s="9">
        <v>218807.75</v>
      </c>
      <c r="O157" s="9">
        <v>218807.75</v>
      </c>
      <c r="P157" s="24">
        <f>SUM(G157:O157)</f>
        <v>1750462</v>
      </c>
    </row>
    <row r="158" spans="1:18" x14ac:dyDescent="0.25">
      <c r="B158" s="25" t="s">
        <v>47</v>
      </c>
      <c r="C158" s="32">
        <f t="shared" ref="C158" si="118">+C159</f>
        <v>7177800</v>
      </c>
      <c r="D158" s="27">
        <f>+D159</f>
        <v>598150</v>
      </c>
      <c r="E158" s="27"/>
      <c r="F158" s="27"/>
      <c r="G158" s="27">
        <f t="shared" ref="G158:P158" si="119">+G159</f>
        <v>598150</v>
      </c>
      <c r="H158" s="27">
        <f t="shared" si="119"/>
        <v>598150</v>
      </c>
      <c r="I158" s="27">
        <f t="shared" si="119"/>
        <v>598150</v>
      </c>
      <c r="J158" s="27">
        <f t="shared" si="119"/>
        <v>598150</v>
      </c>
      <c r="K158" s="32">
        <f t="shared" si="119"/>
        <v>598150</v>
      </c>
      <c r="L158" s="27">
        <f t="shared" si="119"/>
        <v>0</v>
      </c>
      <c r="M158" s="32">
        <f t="shared" si="119"/>
        <v>598150</v>
      </c>
      <c r="N158" s="32">
        <f t="shared" si="119"/>
        <v>598150</v>
      </c>
      <c r="O158" s="32">
        <f t="shared" si="119"/>
        <v>598150</v>
      </c>
      <c r="P158" s="27">
        <f t="shared" si="119"/>
        <v>4785200</v>
      </c>
    </row>
    <row r="159" spans="1:18" ht="15.75" thickBot="1" x14ac:dyDescent="0.3">
      <c r="B159" s="1" t="s">
        <v>50</v>
      </c>
      <c r="C159" s="9">
        <v>7177800</v>
      </c>
      <c r="D159" s="9">
        <v>598150</v>
      </c>
      <c r="E159" s="9"/>
      <c r="F159" s="9"/>
      <c r="G159" s="9">
        <v>598150</v>
      </c>
      <c r="H159" s="9">
        <v>598150</v>
      </c>
      <c r="I159" s="9">
        <v>598150</v>
      </c>
      <c r="J159" s="9">
        <v>598150</v>
      </c>
      <c r="K159" s="9">
        <v>598150</v>
      </c>
      <c r="M159" s="9">
        <v>598150</v>
      </c>
      <c r="N159" s="9">
        <v>598150</v>
      </c>
      <c r="O159" s="9">
        <v>598150</v>
      </c>
      <c r="P159" s="24">
        <f>SUM(G159:O159)</f>
        <v>4785200</v>
      </c>
    </row>
    <row r="160" spans="1:18" ht="15.75" thickBot="1" x14ac:dyDescent="0.3">
      <c r="A160" s="16"/>
      <c r="B160" s="17" t="s">
        <v>197</v>
      </c>
      <c r="C160" s="19">
        <f t="shared" ref="C160" si="120">+C161+C166+C171+C169</f>
        <v>46428360</v>
      </c>
      <c r="D160" s="18">
        <v>3869030</v>
      </c>
      <c r="E160" s="18"/>
      <c r="F160" s="18"/>
      <c r="G160" s="18">
        <f>+G161+G166+G169+G171</f>
        <v>3869030</v>
      </c>
      <c r="H160" s="18">
        <f>+H161+H166+H169+H171</f>
        <v>3869030</v>
      </c>
      <c r="I160" s="18">
        <f>+I161+I166+I169+I171</f>
        <v>3869030</v>
      </c>
      <c r="J160" s="18">
        <f>+J161+J166+J169+J171</f>
        <v>3869030</v>
      </c>
      <c r="K160" s="19">
        <f>+K161+K166+K169+K171</f>
        <v>3869030</v>
      </c>
      <c r="L160" s="18">
        <f t="shared" ref="L160" si="121">+L161+L166+L169+L171</f>
        <v>0</v>
      </c>
      <c r="M160" s="19">
        <f>+M161+M166+M169+M171</f>
        <v>3869030</v>
      </c>
      <c r="N160" s="19">
        <f>+N161+N166+N169+N171</f>
        <v>3869030</v>
      </c>
      <c r="O160" s="19">
        <f>+O161+O166+O169+O171</f>
        <v>3869030</v>
      </c>
      <c r="P160" s="31">
        <f>+P161+P166+P169+P171</f>
        <v>30952240</v>
      </c>
    </row>
    <row r="161" spans="1:18" x14ac:dyDescent="0.25">
      <c r="B161" s="25" t="s">
        <v>53</v>
      </c>
      <c r="C161" s="32">
        <f t="shared" ref="C161" si="122">SUM(C162:C165)</f>
        <v>851908</v>
      </c>
      <c r="D161" s="27">
        <f>SUM(D162:D165)</f>
        <v>70992.333333333328</v>
      </c>
      <c r="E161" s="27"/>
      <c r="F161" s="27"/>
      <c r="G161" s="27">
        <f t="shared" ref="G161:P161" si="123">SUM(G162:G165)</f>
        <v>70992.333333333328</v>
      </c>
      <c r="H161" s="27">
        <f t="shared" si="123"/>
        <v>70992.333333333328</v>
      </c>
      <c r="I161" s="27">
        <f t="shared" si="123"/>
        <v>70992.333333333328</v>
      </c>
      <c r="J161" s="27">
        <f t="shared" ref="J161" si="124">SUM(J162:J165)</f>
        <v>70992.333333333328</v>
      </c>
      <c r="K161" s="32">
        <f t="shared" si="123"/>
        <v>70992.333333333299</v>
      </c>
      <c r="L161" s="27">
        <f t="shared" si="123"/>
        <v>0</v>
      </c>
      <c r="M161" s="32">
        <f t="shared" ref="M161:O161" si="125">SUM(M162:M165)</f>
        <v>70992.333333333299</v>
      </c>
      <c r="N161" s="32">
        <f t="shared" ref="N161" si="126">SUM(N162:N165)</f>
        <v>70992.333333333299</v>
      </c>
      <c r="O161" s="32">
        <f t="shared" si="125"/>
        <v>70992.333333333299</v>
      </c>
      <c r="P161" s="27">
        <f t="shared" si="123"/>
        <v>567938.66666666651</v>
      </c>
    </row>
    <row r="162" spans="1:18" x14ac:dyDescent="0.25">
      <c r="B162" s="1" t="s">
        <v>206</v>
      </c>
      <c r="C162" s="9">
        <v>807700</v>
      </c>
      <c r="D162" s="9">
        <v>67308.333333333328</v>
      </c>
      <c r="E162" s="9"/>
      <c r="F162" s="9"/>
      <c r="G162" s="9">
        <v>67308.333333333328</v>
      </c>
      <c r="H162" s="9">
        <v>67308.333333333328</v>
      </c>
      <c r="I162" s="9">
        <v>67308.333333333328</v>
      </c>
      <c r="J162" s="9">
        <v>67308.333333333328</v>
      </c>
      <c r="K162" s="9">
        <v>67308.333333333299</v>
      </c>
      <c r="M162" s="9">
        <v>67308.333333333299</v>
      </c>
      <c r="N162" s="9">
        <v>67308.333333333299</v>
      </c>
      <c r="O162" s="9">
        <v>67308.333333333299</v>
      </c>
      <c r="P162" s="24">
        <f>SUM(G162:O162)</f>
        <v>538466.66666666651</v>
      </c>
    </row>
    <row r="163" spans="1:18" x14ac:dyDescent="0.25">
      <c r="B163" s="1" t="s">
        <v>56</v>
      </c>
      <c r="C163" s="9">
        <v>24840</v>
      </c>
      <c r="D163" s="9">
        <v>2070</v>
      </c>
      <c r="E163" s="9"/>
      <c r="F163" s="9"/>
      <c r="G163" s="9">
        <v>2070</v>
      </c>
      <c r="H163" s="9">
        <v>2070</v>
      </c>
      <c r="I163" s="9">
        <v>2070</v>
      </c>
      <c r="J163" s="9">
        <v>2070</v>
      </c>
      <c r="K163" s="9">
        <v>2070</v>
      </c>
      <c r="M163" s="9">
        <v>2070</v>
      </c>
      <c r="N163" s="9">
        <v>2070</v>
      </c>
      <c r="O163" s="9">
        <v>2070</v>
      </c>
      <c r="P163" s="24">
        <f>SUM(G163:O163)</f>
        <v>16560</v>
      </c>
    </row>
    <row r="164" spans="1:18" x14ac:dyDescent="0.25">
      <c r="B164" s="1" t="s">
        <v>60</v>
      </c>
      <c r="C164" s="9">
        <v>4368</v>
      </c>
      <c r="D164" s="9">
        <v>364</v>
      </c>
      <c r="E164" s="9"/>
      <c r="F164" s="9"/>
      <c r="G164" s="9">
        <v>364</v>
      </c>
      <c r="H164" s="9">
        <v>364</v>
      </c>
      <c r="I164" s="9">
        <v>364</v>
      </c>
      <c r="J164" s="9">
        <v>364</v>
      </c>
      <c r="K164" s="9">
        <v>364</v>
      </c>
      <c r="M164" s="9">
        <v>364</v>
      </c>
      <c r="N164" s="9">
        <v>364</v>
      </c>
      <c r="O164" s="9">
        <v>364</v>
      </c>
      <c r="P164" s="24">
        <f>SUM(G164:O164)</f>
        <v>2912</v>
      </c>
    </row>
    <row r="165" spans="1:18" x14ac:dyDescent="0.25">
      <c r="B165" s="1" t="s">
        <v>62</v>
      </c>
      <c r="C165" s="9">
        <v>15000</v>
      </c>
      <c r="D165" s="9">
        <v>1250</v>
      </c>
      <c r="E165" s="9"/>
      <c r="F165" s="9"/>
      <c r="G165" s="9">
        <v>1250</v>
      </c>
      <c r="H165" s="9">
        <v>1250</v>
      </c>
      <c r="I165" s="9">
        <v>1250</v>
      </c>
      <c r="J165" s="9">
        <v>1250</v>
      </c>
      <c r="K165" s="9">
        <v>1250</v>
      </c>
      <c r="M165" s="9">
        <v>1250</v>
      </c>
      <c r="N165" s="9">
        <v>1250</v>
      </c>
      <c r="O165" s="9">
        <v>1250</v>
      </c>
      <c r="P165" s="24">
        <f>SUM(G165:O165)</f>
        <v>10000</v>
      </c>
    </row>
    <row r="166" spans="1:18" x14ac:dyDescent="0.25">
      <c r="B166" s="25" t="s">
        <v>198</v>
      </c>
      <c r="C166" s="32">
        <f t="shared" ref="C166" si="127">SUM(C167:C168)</f>
        <v>11000000</v>
      </c>
      <c r="D166" s="27">
        <f>SUM(D167:D168)</f>
        <v>916666.66666666663</v>
      </c>
      <c r="E166" s="27"/>
      <c r="F166" s="27"/>
      <c r="G166" s="27">
        <f t="shared" ref="G166:P166" si="128">SUM(G167:G168)</f>
        <v>916666.66666666663</v>
      </c>
      <c r="H166" s="27">
        <f t="shared" si="128"/>
        <v>916666.66666666663</v>
      </c>
      <c r="I166" s="27">
        <f t="shared" si="128"/>
        <v>916666.66666666663</v>
      </c>
      <c r="J166" s="27">
        <f t="shared" ref="J166" si="129">SUM(J167:J168)</f>
        <v>916666.66666666663</v>
      </c>
      <c r="K166" s="32">
        <f t="shared" si="128"/>
        <v>916666.66666666663</v>
      </c>
      <c r="L166" s="27">
        <f t="shared" si="128"/>
        <v>0</v>
      </c>
      <c r="M166" s="32">
        <f>SUM(M167:M168)</f>
        <v>916666.66666666663</v>
      </c>
      <c r="N166" s="32">
        <f>SUM(N167:N168)</f>
        <v>916666.66666666663</v>
      </c>
      <c r="O166" s="32">
        <f>SUM(O167:O168)</f>
        <v>916666.66666666663</v>
      </c>
      <c r="P166" s="27">
        <f t="shared" si="128"/>
        <v>7333333.333333334</v>
      </c>
    </row>
    <row r="167" spans="1:18" x14ac:dyDescent="0.25">
      <c r="B167" s="1" t="s">
        <v>199</v>
      </c>
      <c r="C167" s="9">
        <v>5500000</v>
      </c>
      <c r="D167" s="9">
        <v>458333.33333333331</v>
      </c>
      <c r="E167" s="9"/>
      <c r="F167" s="9"/>
      <c r="G167" s="9">
        <v>458333.33333333331</v>
      </c>
      <c r="H167" s="9">
        <v>458333.33333333331</v>
      </c>
      <c r="I167" s="9">
        <v>458333.33333333331</v>
      </c>
      <c r="J167" s="9">
        <v>458333.33333333331</v>
      </c>
      <c r="K167" s="9">
        <v>458333.33333333331</v>
      </c>
      <c r="M167" s="9">
        <v>458333.33333333331</v>
      </c>
      <c r="N167" s="9">
        <v>458333.33333333331</v>
      </c>
      <c r="O167" s="9">
        <v>458333.33333333331</v>
      </c>
      <c r="P167" s="24">
        <f t="shared" ref="P167:P168" si="130">SUM(G167:O167)</f>
        <v>3666666.666666667</v>
      </c>
    </row>
    <row r="168" spans="1:18" x14ac:dyDescent="0.25">
      <c r="B168" s="1" t="s">
        <v>201</v>
      </c>
      <c r="C168" s="9">
        <v>5500000</v>
      </c>
      <c r="D168" s="9">
        <v>458333.33333333331</v>
      </c>
      <c r="E168" s="9"/>
      <c r="F168" s="9"/>
      <c r="G168" s="9">
        <v>458333.33333333331</v>
      </c>
      <c r="H168" s="9">
        <v>458333.33333333331</v>
      </c>
      <c r="I168" s="9">
        <v>458333.33333333331</v>
      </c>
      <c r="J168" s="9">
        <v>458333.33333333331</v>
      </c>
      <c r="K168" s="9">
        <v>458333.33333333331</v>
      </c>
      <c r="M168" s="9">
        <v>458333.33333333331</v>
      </c>
      <c r="N168" s="9">
        <v>458333.33333333331</v>
      </c>
      <c r="O168" s="9">
        <v>458333.33333333331</v>
      </c>
      <c r="P168" s="24">
        <f t="shared" si="130"/>
        <v>3666666.666666667</v>
      </c>
    </row>
    <row r="169" spans="1:18" x14ac:dyDescent="0.25">
      <c r="B169" s="25" t="s">
        <v>74</v>
      </c>
      <c r="C169" s="32">
        <f t="shared" ref="C169" si="131">SUM(+C170)</f>
        <v>459195</v>
      </c>
      <c r="D169" s="27">
        <f>+D170</f>
        <v>38266.25</v>
      </c>
      <c r="E169" s="27"/>
      <c r="F169" s="27"/>
      <c r="G169" s="27">
        <f t="shared" ref="G169:P169" si="132">+G170</f>
        <v>38266.25</v>
      </c>
      <c r="H169" s="27">
        <f t="shared" si="132"/>
        <v>38266.25</v>
      </c>
      <c r="I169" s="27">
        <f t="shared" si="132"/>
        <v>38266.25</v>
      </c>
      <c r="J169" s="27">
        <f t="shared" si="132"/>
        <v>38266.25</v>
      </c>
      <c r="K169" s="32">
        <f t="shared" si="132"/>
        <v>38266.25</v>
      </c>
      <c r="L169" s="27">
        <f t="shared" si="132"/>
        <v>0</v>
      </c>
      <c r="M169" s="32">
        <f t="shared" si="132"/>
        <v>38266.25</v>
      </c>
      <c r="N169" s="32">
        <f t="shared" si="132"/>
        <v>38266.25</v>
      </c>
      <c r="O169" s="32">
        <f t="shared" si="132"/>
        <v>38266.25</v>
      </c>
      <c r="P169" s="27">
        <f t="shared" si="132"/>
        <v>306130</v>
      </c>
    </row>
    <row r="170" spans="1:18" x14ac:dyDescent="0.25">
      <c r="B170" s="1" t="s">
        <v>75</v>
      </c>
      <c r="C170" s="9">
        <v>459195</v>
      </c>
      <c r="D170" s="9">
        <v>38266.25</v>
      </c>
      <c r="E170" s="9"/>
      <c r="F170" s="9"/>
      <c r="G170" s="9">
        <v>38266.25</v>
      </c>
      <c r="H170" s="9">
        <v>38266.25</v>
      </c>
      <c r="I170" s="9">
        <v>38266.25</v>
      </c>
      <c r="J170" s="9">
        <v>38266.25</v>
      </c>
      <c r="K170" s="9">
        <v>38266.25</v>
      </c>
      <c r="M170" s="9">
        <v>38266.25</v>
      </c>
      <c r="N170" s="9">
        <v>38266.25</v>
      </c>
      <c r="O170" s="9">
        <v>38266.25</v>
      </c>
      <c r="P170" s="24">
        <f>SUM(G170:O170)</f>
        <v>306130</v>
      </c>
    </row>
    <row r="171" spans="1:18" ht="30" x14ac:dyDescent="0.25">
      <c r="B171" s="42" t="s">
        <v>100</v>
      </c>
      <c r="C171" s="26">
        <f t="shared" ref="C171" si="133">+C172</f>
        <v>34117257</v>
      </c>
      <c r="D171" s="27">
        <f>+D172</f>
        <v>2843104.75</v>
      </c>
      <c r="E171" s="27"/>
      <c r="F171" s="27"/>
      <c r="G171" s="27">
        <f t="shared" ref="G171:P171" si="134">+G172</f>
        <v>2843104.75</v>
      </c>
      <c r="H171" s="27">
        <f t="shared" si="134"/>
        <v>2843104.75</v>
      </c>
      <c r="I171" s="27">
        <f t="shared" si="134"/>
        <v>2843104.75</v>
      </c>
      <c r="J171" s="27">
        <f t="shared" si="134"/>
        <v>2843104.75</v>
      </c>
      <c r="K171" s="26">
        <f t="shared" si="134"/>
        <v>2843104.75</v>
      </c>
      <c r="L171" s="27">
        <f t="shared" si="134"/>
        <v>0</v>
      </c>
      <c r="M171" s="26">
        <f t="shared" si="134"/>
        <v>2843104.75</v>
      </c>
      <c r="N171" s="26">
        <f t="shared" si="134"/>
        <v>2843104.75</v>
      </c>
      <c r="O171" s="26">
        <f t="shared" si="134"/>
        <v>2843104.75</v>
      </c>
      <c r="P171" s="27">
        <f t="shared" si="134"/>
        <v>22744838</v>
      </c>
    </row>
    <row r="172" spans="1:18" ht="15.75" thickBot="1" x14ac:dyDescent="0.3">
      <c r="B172" s="1" t="s">
        <v>105</v>
      </c>
      <c r="C172" s="9">
        <f>30962655+3434466-279864</f>
        <v>34117257</v>
      </c>
      <c r="D172" s="9">
        <v>2843104.75</v>
      </c>
      <c r="E172" s="9"/>
      <c r="F172" s="9"/>
      <c r="G172" s="9">
        <v>2843104.75</v>
      </c>
      <c r="H172" s="9">
        <v>2843104.75</v>
      </c>
      <c r="I172" s="9">
        <v>2843104.75</v>
      </c>
      <c r="J172" s="9">
        <v>2843104.75</v>
      </c>
      <c r="K172" s="9">
        <v>2843104.75</v>
      </c>
      <c r="M172" s="9">
        <v>2843104.75</v>
      </c>
      <c r="N172" s="9">
        <v>2843104.75</v>
      </c>
      <c r="O172" s="9">
        <v>2843104.75</v>
      </c>
      <c r="P172" s="24">
        <f>SUM(G172:O172)</f>
        <v>22744838</v>
      </c>
    </row>
    <row r="173" spans="1:18" ht="15.75" thickBot="1" x14ac:dyDescent="0.3">
      <c r="A173" s="16"/>
      <c r="B173" s="17" t="s">
        <v>207</v>
      </c>
      <c r="C173" s="18">
        <f>+C174</f>
        <v>2844000</v>
      </c>
      <c r="D173" s="18">
        <v>237000</v>
      </c>
      <c r="E173" s="18"/>
      <c r="F173" s="18"/>
      <c r="G173" s="18">
        <f t="shared" ref="G173:O174" si="135">+G174</f>
        <v>237000</v>
      </c>
      <c r="H173" s="18">
        <f t="shared" si="135"/>
        <v>237000</v>
      </c>
      <c r="I173" s="18">
        <f t="shared" si="135"/>
        <v>237000</v>
      </c>
      <c r="J173" s="18">
        <f t="shared" si="135"/>
        <v>237000</v>
      </c>
      <c r="K173" s="18">
        <f t="shared" si="135"/>
        <v>237000</v>
      </c>
      <c r="L173" s="18">
        <f t="shared" si="135"/>
        <v>0</v>
      </c>
      <c r="M173" s="18">
        <f t="shared" si="135"/>
        <v>237000</v>
      </c>
      <c r="N173" s="18">
        <f t="shared" si="135"/>
        <v>237000</v>
      </c>
      <c r="O173" s="18">
        <f t="shared" si="135"/>
        <v>237000</v>
      </c>
      <c r="P173" s="31">
        <f>+P174</f>
        <v>1896000</v>
      </c>
      <c r="R173" s="21"/>
    </row>
    <row r="174" spans="1:18" x14ac:dyDescent="0.25">
      <c r="B174" s="25" t="s">
        <v>145</v>
      </c>
      <c r="C174" s="26">
        <f t="shared" ref="C174" si="136">+C175</f>
        <v>2844000</v>
      </c>
      <c r="D174" s="27">
        <v>237000</v>
      </c>
      <c r="E174" s="27"/>
      <c r="F174" s="27"/>
      <c r="G174" s="27">
        <f t="shared" si="135"/>
        <v>237000</v>
      </c>
      <c r="H174" s="27">
        <f t="shared" si="135"/>
        <v>237000</v>
      </c>
      <c r="I174" s="27">
        <f t="shared" si="135"/>
        <v>237000</v>
      </c>
      <c r="J174" s="27">
        <f t="shared" si="135"/>
        <v>237000</v>
      </c>
      <c r="K174" s="26">
        <f t="shared" si="135"/>
        <v>237000</v>
      </c>
      <c r="L174" s="27">
        <f t="shared" si="135"/>
        <v>0</v>
      </c>
      <c r="M174" s="26">
        <f t="shared" si="135"/>
        <v>237000</v>
      </c>
      <c r="N174" s="26">
        <f t="shared" si="135"/>
        <v>237000</v>
      </c>
      <c r="O174" s="26">
        <f t="shared" si="135"/>
        <v>237000</v>
      </c>
      <c r="P174" s="27">
        <f>+P175</f>
        <v>1896000</v>
      </c>
    </row>
    <row r="175" spans="1:18" x14ac:dyDescent="0.25">
      <c r="B175" s="1" t="s">
        <v>146</v>
      </c>
      <c r="C175" s="32">
        <v>2844000</v>
      </c>
      <c r="D175" s="9">
        <v>237000</v>
      </c>
      <c r="E175" s="9"/>
      <c r="F175" s="9"/>
      <c r="G175" s="9">
        <v>237000</v>
      </c>
      <c r="H175" s="9">
        <v>237000</v>
      </c>
      <c r="I175" s="9">
        <v>237000</v>
      </c>
      <c r="J175" s="9">
        <v>237000</v>
      </c>
      <c r="K175" s="74">
        <v>237000</v>
      </c>
      <c r="M175" s="74">
        <v>237000</v>
      </c>
      <c r="N175" s="74">
        <v>237000</v>
      </c>
      <c r="O175" s="74">
        <v>237000</v>
      </c>
      <c r="P175" s="24">
        <f>SUM(G175:O175)</f>
        <v>1896000</v>
      </c>
    </row>
    <row r="176" spans="1:18" x14ac:dyDescent="0.25">
      <c r="A176" s="15"/>
      <c r="B176" s="43" t="s">
        <v>208</v>
      </c>
      <c r="C176" s="11">
        <f>+C177</f>
        <v>100749814</v>
      </c>
      <c r="D176" s="11">
        <v>3342631.75</v>
      </c>
      <c r="E176" s="11"/>
      <c r="F176" s="11"/>
      <c r="G176" s="11">
        <f>+G177</f>
        <v>8241359.4199999999</v>
      </c>
      <c r="H176" s="11">
        <f>+H177</f>
        <v>8312747.7929999996</v>
      </c>
      <c r="I176" s="11">
        <f t="shared" ref="I176:N176" si="137">+I177</f>
        <v>8581771.5066666696</v>
      </c>
      <c r="J176" s="11">
        <f>+J177</f>
        <v>8162039</v>
      </c>
      <c r="K176" s="11">
        <f>+K177</f>
        <v>8412657.1300000008</v>
      </c>
      <c r="L176" s="11">
        <f t="shared" si="137"/>
        <v>0</v>
      </c>
      <c r="M176" s="11">
        <f>+M177</f>
        <v>8162039</v>
      </c>
      <c r="N176" s="11">
        <f t="shared" si="137"/>
        <v>8233427.3799999999</v>
      </c>
      <c r="O176" s="11">
        <f>+O177</f>
        <v>8391759.3466666695</v>
      </c>
      <c r="P176" s="11">
        <f>+P177</f>
        <v>66497800.576333344</v>
      </c>
      <c r="R176" s="22"/>
    </row>
    <row r="177" spans="1:19" ht="30.75" thickBot="1" x14ac:dyDescent="0.3">
      <c r="B177" s="44" t="s">
        <v>209</v>
      </c>
      <c r="C177" s="45">
        <v>100749814</v>
      </c>
      <c r="D177" s="9">
        <v>3342631.75</v>
      </c>
      <c r="E177" s="9" t="s">
        <v>210</v>
      </c>
      <c r="F177" s="9"/>
      <c r="G177" s="24">
        <f>8612538.42-371179</f>
        <v>8241359.4199999999</v>
      </c>
      <c r="H177" s="24">
        <f>7445693.083+867054.71</f>
        <v>8312747.7929999996</v>
      </c>
      <c r="I177" s="24">
        <f>8557619.00666667+24152.5</f>
        <v>8581771.5066666696</v>
      </c>
      <c r="J177" s="24">
        <f>8138314+23725</f>
        <v>8162039</v>
      </c>
      <c r="K177" s="45">
        <v>8412657.1300000008</v>
      </c>
      <c r="M177" s="9">
        <v>8162039</v>
      </c>
      <c r="N177" s="45">
        <f>8229055.88+4371.5</f>
        <v>8233427.3799999999</v>
      </c>
      <c r="O177" s="95">
        <v>8391759.3466666695</v>
      </c>
      <c r="P177" s="24">
        <f>SUM(G177:O177)</f>
        <v>66497800.576333344</v>
      </c>
      <c r="R177" s="21"/>
    </row>
    <row r="178" spans="1:19" ht="15.75" thickBot="1" x14ac:dyDescent="0.3">
      <c r="A178" s="16"/>
      <c r="B178" s="17" t="s">
        <v>211</v>
      </c>
      <c r="C178" s="18">
        <f t="shared" ref="C178:C179" si="138">+C179</f>
        <v>1610148</v>
      </c>
      <c r="D178" s="18">
        <v>134179</v>
      </c>
      <c r="E178" s="18"/>
      <c r="F178" s="18"/>
      <c r="G178" s="18">
        <f>+G179</f>
        <v>134179</v>
      </c>
      <c r="H178" s="18">
        <f>+H179</f>
        <v>134179</v>
      </c>
      <c r="I178" s="18">
        <f t="shared" ref="I178:O179" si="139">+I179</f>
        <v>0</v>
      </c>
      <c r="J178" s="18">
        <f t="shared" si="139"/>
        <v>134179</v>
      </c>
      <c r="K178" s="18">
        <f t="shared" si="139"/>
        <v>134179</v>
      </c>
      <c r="L178" s="18">
        <f t="shared" si="139"/>
        <v>0</v>
      </c>
      <c r="M178" s="18">
        <f t="shared" si="139"/>
        <v>134179</v>
      </c>
      <c r="N178" s="89">
        <f t="shared" si="139"/>
        <v>134179</v>
      </c>
      <c r="O178" s="89">
        <f t="shared" si="139"/>
        <v>134179</v>
      </c>
      <c r="P178" s="31">
        <f>+P179</f>
        <v>939253</v>
      </c>
      <c r="R178" s="21"/>
    </row>
    <row r="179" spans="1:19" x14ac:dyDescent="0.25">
      <c r="B179" s="25" t="s">
        <v>163</v>
      </c>
      <c r="C179" s="32">
        <f t="shared" si="138"/>
        <v>1610148</v>
      </c>
      <c r="D179" s="27">
        <v>134179</v>
      </c>
      <c r="E179" s="27"/>
      <c r="F179" s="27"/>
      <c r="G179" s="27">
        <f>+G180</f>
        <v>134179</v>
      </c>
      <c r="H179" s="27">
        <f>+H180</f>
        <v>134179</v>
      </c>
      <c r="I179" s="27">
        <f t="shared" si="139"/>
        <v>0</v>
      </c>
      <c r="J179" s="32">
        <f t="shared" si="139"/>
        <v>134179</v>
      </c>
      <c r="K179" s="32">
        <f t="shared" si="139"/>
        <v>134179</v>
      </c>
      <c r="L179" s="27">
        <f t="shared" si="139"/>
        <v>0</v>
      </c>
      <c r="M179" s="32">
        <f t="shared" si="139"/>
        <v>134179</v>
      </c>
      <c r="N179" s="27">
        <f t="shared" si="139"/>
        <v>134179</v>
      </c>
      <c r="O179" s="27">
        <f>+O180</f>
        <v>134179</v>
      </c>
      <c r="P179" s="27">
        <f>+P180</f>
        <v>939253</v>
      </c>
    </row>
    <row r="180" spans="1:19" ht="15.75" thickBot="1" x14ac:dyDescent="0.3">
      <c r="B180" s="1" t="s">
        <v>164</v>
      </c>
      <c r="C180" s="9">
        <v>1610148</v>
      </c>
      <c r="D180" s="9">
        <v>134179</v>
      </c>
      <c r="E180" s="9">
        <v>134179</v>
      </c>
      <c r="F180" s="9"/>
      <c r="G180" s="9">
        <v>134179</v>
      </c>
      <c r="H180" s="9">
        <v>134179</v>
      </c>
      <c r="I180" s="9"/>
      <c r="J180" s="9">
        <v>134179</v>
      </c>
      <c r="K180" s="9">
        <v>134179</v>
      </c>
      <c r="M180" s="9">
        <v>134179</v>
      </c>
      <c r="N180" s="9">
        <v>134179</v>
      </c>
      <c r="O180" s="9">
        <v>134179</v>
      </c>
      <c r="P180" s="24">
        <f>SUM(G180:O180)</f>
        <v>939253</v>
      </c>
    </row>
    <row r="181" spans="1:19" ht="15.75" thickBot="1" x14ac:dyDescent="0.3">
      <c r="A181" s="40" t="s">
        <v>212</v>
      </c>
      <c r="B181" s="4"/>
      <c r="C181" s="18">
        <f t="shared" ref="C181:C182" si="140">+C182</f>
        <v>630702835</v>
      </c>
      <c r="D181" s="18">
        <v>57611723.666666664</v>
      </c>
      <c r="E181" s="18"/>
      <c r="F181" s="18"/>
      <c r="G181" s="18">
        <f>+G182</f>
        <v>34532940</v>
      </c>
      <c r="H181" s="18">
        <f>+H182</f>
        <v>43997420.980000004</v>
      </c>
      <c r="I181" s="18">
        <f t="shared" ref="I181:O182" si="141">+I182</f>
        <v>38476465</v>
      </c>
      <c r="J181" s="18">
        <f t="shared" si="141"/>
        <v>53872981.990000002</v>
      </c>
      <c r="K181" s="18">
        <f t="shared" si="141"/>
        <v>42153064.259999998</v>
      </c>
      <c r="L181" s="18">
        <f t="shared" si="141"/>
        <v>0</v>
      </c>
      <c r="M181" s="18">
        <f t="shared" si="141"/>
        <v>46080019.850000001</v>
      </c>
      <c r="N181" s="18">
        <f t="shared" si="141"/>
        <v>40217012.079999998</v>
      </c>
      <c r="O181" s="18">
        <f t="shared" si="141"/>
        <v>39138586.159999996</v>
      </c>
      <c r="P181" s="31">
        <f>+P182</f>
        <v>335274490.31999999</v>
      </c>
    </row>
    <row r="182" spans="1:19" ht="15.75" thickBot="1" x14ac:dyDescent="0.3">
      <c r="A182" s="16"/>
      <c r="B182" s="46" t="s">
        <v>208</v>
      </c>
      <c r="C182" s="19">
        <f t="shared" si="140"/>
        <v>630702835</v>
      </c>
      <c r="D182" s="18">
        <v>57611723.666666664</v>
      </c>
      <c r="E182" s="18" t="s">
        <v>213</v>
      </c>
      <c r="F182" s="18"/>
      <c r="G182" s="19">
        <f>+G183</f>
        <v>34532940</v>
      </c>
      <c r="H182" s="19">
        <f>+H183</f>
        <v>43997420.980000004</v>
      </c>
      <c r="I182" s="19">
        <f t="shared" si="141"/>
        <v>38476465</v>
      </c>
      <c r="J182" s="19">
        <f>+J183</f>
        <v>53872981.990000002</v>
      </c>
      <c r="K182" s="19">
        <f>+K183</f>
        <v>42153064.259999998</v>
      </c>
      <c r="L182" s="19">
        <f t="shared" si="141"/>
        <v>0</v>
      </c>
      <c r="M182" s="19">
        <f>+M183</f>
        <v>46080019.850000001</v>
      </c>
      <c r="N182" s="19">
        <f t="shared" si="141"/>
        <v>40217012.079999998</v>
      </c>
      <c r="O182" s="19">
        <f t="shared" si="141"/>
        <v>39138586.159999996</v>
      </c>
      <c r="P182" s="20">
        <f>+P183</f>
        <v>335274490.31999999</v>
      </c>
      <c r="R182" s="22"/>
      <c r="S182" s="23"/>
    </row>
    <row r="183" spans="1:19" x14ac:dyDescent="0.25">
      <c r="B183" s="25" t="s">
        <v>214</v>
      </c>
      <c r="C183" s="27">
        <f>SUM(C184:C189)</f>
        <v>630702835</v>
      </c>
      <c r="D183" s="27">
        <v>57611723.666666664</v>
      </c>
      <c r="E183" s="27"/>
      <c r="F183" s="27"/>
      <c r="G183" s="27">
        <f>SUM(G184:G190)</f>
        <v>34532940</v>
      </c>
      <c r="H183" s="28">
        <f>+H185+H186+H187+H190+H191</f>
        <v>43997420.980000004</v>
      </c>
      <c r="I183" s="28">
        <f>+I184+I185+I186+I187+I189+I190+I198+I188</f>
        <v>38476465</v>
      </c>
      <c r="J183" s="28">
        <f>SUM(J184:J190)</f>
        <v>53872981.990000002</v>
      </c>
      <c r="K183" s="27">
        <f>SUM(K184:K189)</f>
        <v>42153064.259999998</v>
      </c>
      <c r="L183" s="28">
        <f>+L184+L185+L186+L187+L189+L190+L198</f>
        <v>0</v>
      </c>
      <c r="M183" s="27">
        <f>SUM(M184:M189)</f>
        <v>46080019.850000001</v>
      </c>
      <c r="N183" s="28">
        <f>SUM(N184:N190)</f>
        <v>40217012.079999998</v>
      </c>
      <c r="O183" s="28">
        <f>SUM(O184:O190)</f>
        <v>39138586.159999996</v>
      </c>
      <c r="P183" s="28">
        <f>+P184+P185+P186+P187+P188+P190+P191</f>
        <v>335274490.31999999</v>
      </c>
      <c r="R183" s="22"/>
      <c r="S183" s="23"/>
    </row>
    <row r="184" spans="1:19" x14ac:dyDescent="0.25">
      <c r="B184" s="1" t="s">
        <v>215</v>
      </c>
      <c r="C184" s="9">
        <v>37500000</v>
      </c>
      <c r="D184" s="9">
        <v>3125000</v>
      </c>
      <c r="E184" s="9"/>
      <c r="F184" s="9"/>
      <c r="G184" s="9">
        <v>0</v>
      </c>
      <c r="H184" s="9">
        <v>0</v>
      </c>
      <c r="I184" s="24">
        <v>480000</v>
      </c>
      <c r="J184" s="24">
        <v>7427581.9500000002</v>
      </c>
      <c r="K184" s="9">
        <f>+'[1]REVISIÓN MAYO 2025'!$C$148</f>
        <v>5324666.93</v>
      </c>
      <c r="M184" s="9">
        <v>7655548.8499999996</v>
      </c>
      <c r="N184" s="86">
        <v>1338333.33</v>
      </c>
      <c r="O184" s="93">
        <v>300000</v>
      </c>
      <c r="P184" s="24">
        <f>SUM(G184:O184)</f>
        <v>22526131.059999995</v>
      </c>
      <c r="R184" s="22"/>
    </row>
    <row r="185" spans="1:19" x14ac:dyDescent="0.25">
      <c r="B185" s="1" t="s">
        <v>216</v>
      </c>
      <c r="C185" s="9">
        <v>447550000</v>
      </c>
      <c r="D185" s="9">
        <v>37295833.333333336</v>
      </c>
      <c r="E185" s="9" t="s">
        <v>217</v>
      </c>
      <c r="F185" s="9"/>
      <c r="G185" s="24">
        <v>30310500</v>
      </c>
      <c r="H185" s="24">
        <v>30354500</v>
      </c>
      <c r="I185" s="24">
        <v>30735000</v>
      </c>
      <c r="J185" s="24">
        <v>30706500</v>
      </c>
      <c r="K185" s="9">
        <f>+'[1]REVISIÓN MAYO 2025'!$C$149</f>
        <v>30657000</v>
      </c>
      <c r="M185" s="9">
        <v>30837000</v>
      </c>
      <c r="N185" s="86">
        <v>30971500</v>
      </c>
      <c r="O185" s="93">
        <v>30951500</v>
      </c>
      <c r="P185" s="24">
        <f>SUM(G185:O185)</f>
        <v>245523500</v>
      </c>
      <c r="R185" s="22"/>
    </row>
    <row r="186" spans="1:19" x14ac:dyDescent="0.25">
      <c r="B186" s="1" t="s">
        <v>218</v>
      </c>
      <c r="C186" s="9">
        <v>73740570</v>
      </c>
      <c r="D186" s="9">
        <v>6145047.5</v>
      </c>
      <c r="E186" s="9" t="s">
        <v>219</v>
      </c>
      <c r="F186" s="9"/>
      <c r="G186" s="24">
        <v>602440</v>
      </c>
      <c r="H186" s="24">
        <v>2087335.98</v>
      </c>
      <c r="I186" s="24">
        <v>3079525</v>
      </c>
      <c r="J186" s="24">
        <v>1994760.04</v>
      </c>
      <c r="K186" s="9">
        <f>+'[1]REVISIÓN MAYO 2025'!$C$150</f>
        <v>2515157.33</v>
      </c>
      <c r="M186" s="9">
        <v>3148981</v>
      </c>
      <c r="N186" s="86">
        <v>3471078.75</v>
      </c>
      <c r="O186" s="93">
        <v>4011846.16</v>
      </c>
      <c r="P186" s="24">
        <f>SUM(G186:O186)</f>
        <v>20911124.260000002</v>
      </c>
      <c r="R186" s="22"/>
    </row>
    <row r="187" spans="1:19" x14ac:dyDescent="0.25">
      <c r="B187" s="1" t="s">
        <v>220</v>
      </c>
      <c r="C187" s="9">
        <v>26800490</v>
      </c>
      <c r="D187" s="9">
        <v>2233374.1666666665</v>
      </c>
      <c r="E187" s="9" t="s">
        <v>221</v>
      </c>
      <c r="F187" s="9"/>
      <c r="G187" s="24">
        <v>2293000</v>
      </c>
      <c r="H187" s="24">
        <v>2366960</v>
      </c>
      <c r="I187" s="24">
        <v>2370500</v>
      </c>
      <c r="J187" s="24">
        <v>2360500</v>
      </c>
      <c r="K187" s="9">
        <f>+'[1]REVISIÓN MAYO 2025'!$C$152</f>
        <v>2378500</v>
      </c>
      <c r="M187" s="9">
        <v>2284500</v>
      </c>
      <c r="N187" s="86">
        <v>2354500</v>
      </c>
      <c r="O187" s="93">
        <v>2293500</v>
      </c>
      <c r="P187" s="24">
        <f>SUM(G187:O187)</f>
        <v>18701960</v>
      </c>
      <c r="R187" s="22"/>
    </row>
    <row r="188" spans="1:19" s="13" customFormat="1" ht="13.5" customHeight="1" x14ac:dyDescent="0.25">
      <c r="A188" s="1"/>
      <c r="B188" s="1" t="s">
        <v>222</v>
      </c>
      <c r="C188" s="37">
        <v>5000000</v>
      </c>
      <c r="D188" s="9">
        <v>416666.66666666669</v>
      </c>
      <c r="E188" s="9"/>
      <c r="F188" s="9"/>
      <c r="G188" s="9"/>
      <c r="H188" s="9">
        <v>0</v>
      </c>
      <c r="I188" s="9">
        <v>186440</v>
      </c>
      <c r="J188" s="24">
        <v>9674640</v>
      </c>
      <c r="K188" s="37">
        <v>-174260</v>
      </c>
      <c r="L188" s="9"/>
      <c r="M188" s="9">
        <v>-105010</v>
      </c>
      <c r="N188" s="9">
        <v>264600</v>
      </c>
      <c r="O188" s="93">
        <v>204740</v>
      </c>
      <c r="P188" s="24">
        <f>SUM(G188:O188)</f>
        <v>10051150</v>
      </c>
      <c r="R188" s="47"/>
    </row>
    <row r="189" spans="1:19" ht="15" customHeight="1" x14ac:dyDescent="0.25">
      <c r="A189" s="13"/>
      <c r="B189" s="44" t="s">
        <v>225</v>
      </c>
      <c r="C189" s="83">
        <v>40111775</v>
      </c>
      <c r="D189" s="84">
        <v>8395802</v>
      </c>
      <c r="E189" s="84" t="s">
        <v>223</v>
      </c>
      <c r="F189" s="84"/>
      <c r="G189" s="83">
        <f t="shared" ref="G189:L189" si="142">+G190+G191</f>
        <v>1327000</v>
      </c>
      <c r="H189" s="83">
        <v>1996800</v>
      </c>
      <c r="I189" s="83">
        <v>1625000</v>
      </c>
      <c r="J189" s="83">
        <v>1709000</v>
      </c>
      <c r="K189" s="83">
        <v>1452000</v>
      </c>
      <c r="L189" s="83">
        <f t="shared" si="142"/>
        <v>0</v>
      </c>
      <c r="M189" s="84">
        <v>2259000</v>
      </c>
      <c r="N189" s="86">
        <v>1817000</v>
      </c>
      <c r="O189" s="93">
        <v>1377000</v>
      </c>
      <c r="P189" s="83">
        <f>SUM(G189:M189)</f>
        <v>10368800</v>
      </c>
      <c r="R189" s="21"/>
    </row>
    <row r="190" spans="1:19" ht="15" customHeight="1" thickBot="1" x14ac:dyDescent="0.3">
      <c r="B190" s="44" t="s">
        <v>251</v>
      </c>
      <c r="C190" s="9"/>
      <c r="E190" s="9"/>
      <c r="F190" s="9"/>
      <c r="G190" s="9"/>
      <c r="H190" s="9">
        <v>7191825</v>
      </c>
      <c r="I190" s="24"/>
      <c r="J190" s="9"/>
      <c r="K190" s="9"/>
      <c r="N190" s="88"/>
      <c r="O190" s="88"/>
      <c r="P190" s="24">
        <f>SUM(G190:O190)</f>
        <v>7191825</v>
      </c>
      <c r="R190" s="21"/>
    </row>
    <row r="191" spans="1:19" ht="14.25" hidden="1" customHeight="1" x14ac:dyDescent="0.25">
      <c r="B191" s="44" t="s">
        <v>225</v>
      </c>
      <c r="C191" s="41">
        <v>15000000</v>
      </c>
      <c r="E191" s="9"/>
      <c r="F191" s="9"/>
      <c r="G191" s="24">
        <v>1327000</v>
      </c>
      <c r="H191" s="24">
        <v>1996800</v>
      </c>
      <c r="I191" s="24">
        <v>1625000</v>
      </c>
      <c r="J191" s="24">
        <v>1709000</v>
      </c>
      <c r="K191" s="41">
        <f>+'[1]REVISIÓN MAYO 2025'!$C$155</f>
        <v>1452000</v>
      </c>
      <c r="M191" s="9">
        <v>2259000</v>
      </c>
      <c r="P191" s="24">
        <f>SUM(G191:O191)</f>
        <v>10368800</v>
      </c>
    </row>
    <row r="192" spans="1:19" ht="15" hidden="1" customHeight="1" x14ac:dyDescent="0.25">
      <c r="A192" s="48"/>
      <c r="B192" s="49" t="s">
        <v>226</v>
      </c>
      <c r="C192" s="50"/>
      <c r="E192" s="9"/>
      <c r="F192" s="9"/>
      <c r="G192" s="9"/>
      <c r="H192" s="24"/>
      <c r="I192" s="24"/>
      <c r="J192" s="9"/>
      <c r="K192" s="50"/>
      <c r="P192" s="24">
        <f>SUM(G192:O192)</f>
        <v>0</v>
      </c>
    </row>
    <row r="193" spans="1:18" ht="13.5" hidden="1" customHeight="1" x14ac:dyDescent="0.25">
      <c r="B193" s="44" t="s">
        <v>227</v>
      </c>
      <c r="E193" s="9"/>
      <c r="F193" s="9"/>
      <c r="G193" s="9"/>
      <c r="H193" s="9"/>
      <c r="I193" s="9"/>
      <c r="J193" s="9"/>
      <c r="K193" s="51"/>
      <c r="P193" s="9"/>
    </row>
    <row r="194" spans="1:18" ht="16.5" hidden="1" customHeight="1" x14ac:dyDescent="0.25">
      <c r="B194" s="52" t="s">
        <v>228</v>
      </c>
      <c r="C194" s="53"/>
      <c r="E194" s="9"/>
      <c r="F194" s="9"/>
      <c r="G194" s="9"/>
      <c r="H194" s="9"/>
      <c r="I194" s="9"/>
      <c r="J194" s="9"/>
      <c r="K194" s="53"/>
      <c r="P194" s="9"/>
    </row>
    <row r="195" spans="1:18" ht="18" hidden="1" customHeight="1" x14ac:dyDescent="0.25">
      <c r="B195" s="54" t="s">
        <v>229</v>
      </c>
      <c r="C195" s="53"/>
      <c r="E195" s="9"/>
      <c r="F195" s="9"/>
      <c r="G195" s="9"/>
      <c r="H195" s="9"/>
      <c r="I195" s="9"/>
      <c r="J195" s="9"/>
      <c r="K195" s="53"/>
      <c r="P195" s="9"/>
    </row>
    <row r="196" spans="1:18" ht="15" hidden="1" customHeight="1" x14ac:dyDescent="0.25">
      <c r="B196" s="44" t="s">
        <v>230</v>
      </c>
      <c r="C196" s="53"/>
      <c r="E196" s="9"/>
      <c r="F196" s="9"/>
      <c r="G196" s="9"/>
      <c r="H196" s="9"/>
      <c r="I196" s="9"/>
      <c r="J196" s="9"/>
      <c r="K196" s="53"/>
      <c r="P196" s="9"/>
    </row>
    <row r="197" spans="1:18" ht="12.75" hidden="1" customHeight="1" x14ac:dyDescent="0.25">
      <c r="A197" s="1" t="s">
        <v>231</v>
      </c>
      <c r="C197" s="53"/>
      <c r="E197" s="9"/>
      <c r="F197" s="9"/>
      <c r="G197" s="9"/>
      <c r="H197" s="9"/>
      <c r="I197" s="9"/>
      <c r="J197" s="9"/>
      <c r="K197" s="53"/>
      <c r="P197" s="9"/>
    </row>
    <row r="198" spans="1:18" ht="15.75" hidden="1" thickBot="1" x14ac:dyDescent="0.3">
      <c r="B198" s="44">
        <v>2492</v>
      </c>
      <c r="C198" s="53"/>
      <c r="E198" s="9"/>
      <c r="F198" s="9"/>
      <c r="G198" s="9"/>
      <c r="H198" s="9"/>
      <c r="I198" s="24"/>
      <c r="J198" s="9"/>
      <c r="K198" s="53"/>
      <c r="P198" s="9"/>
    </row>
    <row r="199" spans="1:18" ht="16.5" hidden="1" customHeight="1" thickBot="1" x14ac:dyDescent="0.3">
      <c r="B199" s="44" t="s">
        <v>224</v>
      </c>
      <c r="C199" s="53"/>
      <c r="E199" s="9"/>
      <c r="F199" s="9"/>
      <c r="G199" s="9"/>
      <c r="H199" s="9"/>
      <c r="I199" s="24"/>
      <c r="J199" s="9"/>
      <c r="K199" s="53"/>
      <c r="P199" s="24">
        <f>SUM(G199:O199)</f>
        <v>0</v>
      </c>
      <c r="R199" s="22"/>
    </row>
    <row r="200" spans="1:18" ht="15.75" thickBot="1" x14ac:dyDescent="0.3">
      <c r="A200" s="55"/>
      <c r="B200" s="56" t="s">
        <v>240</v>
      </c>
      <c r="C200" s="57">
        <v>0</v>
      </c>
      <c r="D200" s="58"/>
      <c r="E200" s="58"/>
      <c r="F200" s="58"/>
      <c r="G200" s="58">
        <v>150000000</v>
      </c>
      <c r="H200" s="59">
        <v>150000000</v>
      </c>
      <c r="I200" s="59"/>
      <c r="J200" s="58"/>
      <c r="K200" s="58">
        <v>25000000</v>
      </c>
      <c r="L200" s="58"/>
      <c r="M200" s="58">
        <v>0</v>
      </c>
      <c r="N200" s="86">
        <v>104958355.70999999</v>
      </c>
      <c r="O200" s="86"/>
      <c r="P200" s="60">
        <f>SUM(G200:O200)</f>
        <v>429958355.70999998</v>
      </c>
    </row>
    <row r="201" spans="1:18" s="79" customFormat="1" ht="14.25" customHeight="1" thickBot="1" x14ac:dyDescent="0.3">
      <c r="A201" s="81"/>
      <c r="B201" s="18" t="s">
        <v>232</v>
      </c>
      <c r="C201" s="18">
        <f>+C202</f>
        <v>0</v>
      </c>
      <c r="D201" s="18">
        <v>491364566.16000003</v>
      </c>
      <c r="E201" s="18" t="s">
        <v>233</v>
      </c>
      <c r="F201" s="76"/>
      <c r="G201" s="76">
        <f>+G152+G10+G200</f>
        <v>629033683.96333337</v>
      </c>
      <c r="H201" s="76">
        <f>+H152+H10+H200+H148</f>
        <v>504425527.77633333</v>
      </c>
      <c r="I201" s="76">
        <f>+I152+I10+I200</f>
        <v>373847435.94999993</v>
      </c>
      <c r="J201" s="76">
        <f>+J152+J10+J200+J142-J148</f>
        <v>653432064.39333332</v>
      </c>
      <c r="K201" s="76">
        <f>+K152+K10+K200+K142</f>
        <v>547288000.81333327</v>
      </c>
      <c r="L201" s="76">
        <f>+L152+L142+L10+L200</f>
        <v>0</v>
      </c>
      <c r="M201" s="18">
        <f>+M11+M35+M76+M112+M142+M181+M152</f>
        <v>454088440.69333333</v>
      </c>
      <c r="N201" s="18">
        <f>+N152+N142+N10+N200</f>
        <v>578851250.7833333</v>
      </c>
      <c r="O201" s="18">
        <f>+O152+O142+O10+O200</f>
        <v>441419894.17000002</v>
      </c>
      <c r="P201" s="31">
        <f>+P8</f>
        <v>4182386298.5430002</v>
      </c>
    </row>
    <row r="202" spans="1:18" s="79" customFormat="1" ht="15.75" thickBot="1" x14ac:dyDescent="0.3">
      <c r="C202" s="80"/>
      <c r="D202" s="9"/>
      <c r="G202" s="77"/>
      <c r="H202" s="77"/>
      <c r="I202" s="77"/>
      <c r="J202" s="78"/>
      <c r="K202" s="78"/>
      <c r="L202" s="77"/>
      <c r="M202" s="28"/>
      <c r="N202" s="27"/>
      <c r="O202" s="27"/>
    </row>
    <row r="203" spans="1:18" ht="15.75" thickTop="1" x14ac:dyDescent="0.25">
      <c r="C203" s="62"/>
      <c r="G203" s="61"/>
      <c r="H203" s="27"/>
      <c r="I203" s="61"/>
      <c r="J203" s="27"/>
      <c r="K203" s="27"/>
      <c r="L203" s="27"/>
      <c r="M203" s="27"/>
      <c r="N203" s="27"/>
      <c r="O203" s="27"/>
      <c r="P203" s="9"/>
    </row>
    <row r="204" spans="1:18" x14ac:dyDescent="0.25">
      <c r="C204" s="62"/>
      <c r="G204" s="61"/>
      <c r="H204" s="27"/>
      <c r="I204" s="61"/>
      <c r="J204" s="27"/>
      <c r="K204" s="27"/>
      <c r="L204" s="27"/>
      <c r="M204" s="27"/>
      <c r="N204" s="27"/>
      <c r="O204" s="27"/>
      <c r="P204" s="9"/>
    </row>
    <row r="205" spans="1:18" x14ac:dyDescent="0.25">
      <c r="C205" s="62"/>
      <c r="G205" s="61"/>
      <c r="H205" s="27"/>
      <c r="I205" s="61"/>
      <c r="J205" s="27"/>
      <c r="K205" s="27"/>
      <c r="L205" s="27"/>
      <c r="M205" s="27"/>
      <c r="N205" s="27"/>
      <c r="O205" s="27"/>
      <c r="P205" s="9"/>
    </row>
    <row r="206" spans="1:18" x14ac:dyDescent="0.25">
      <c r="C206" s="62"/>
      <c r="G206" s="61"/>
      <c r="H206" s="27"/>
      <c r="I206" s="61"/>
      <c r="J206" s="27"/>
      <c r="K206" s="27"/>
      <c r="L206" s="27"/>
      <c r="M206" s="27"/>
      <c r="N206" s="27"/>
      <c r="O206" s="27"/>
      <c r="P206" s="9"/>
    </row>
    <row r="207" spans="1:18" x14ac:dyDescent="0.25">
      <c r="C207" s="62"/>
      <c r="D207" s="27"/>
      <c r="E207" s="13"/>
      <c r="F207" s="13"/>
      <c r="G207" s="21"/>
      <c r="H207" s="9"/>
      <c r="I207" s="63"/>
      <c r="P207" s="27"/>
      <c r="R207" s="22"/>
    </row>
    <row r="208" spans="1:18" x14ac:dyDescent="0.25">
      <c r="B208" s="64" t="s">
        <v>234</v>
      </c>
      <c r="C208" s="62"/>
      <c r="G208" s="64" t="s">
        <v>235</v>
      </c>
      <c r="H208" s="21"/>
      <c r="J208" s="65" t="s">
        <v>236</v>
      </c>
      <c r="K208" s="65"/>
      <c r="P208" s="21"/>
    </row>
    <row r="209" spans="2:18" x14ac:dyDescent="0.25">
      <c r="B209" s="66" t="s">
        <v>237</v>
      </c>
      <c r="C209" s="37"/>
      <c r="G209" s="66" t="s">
        <v>238</v>
      </c>
      <c r="I209" s="21"/>
      <c r="J209" s="66" t="s">
        <v>239</v>
      </c>
      <c r="K209" s="66"/>
      <c r="P209" s="9"/>
      <c r="R209" s="22"/>
    </row>
    <row r="210" spans="2:18" x14ac:dyDescent="0.25">
      <c r="C210" s="66"/>
      <c r="G210" s="21"/>
      <c r="I210" s="21"/>
      <c r="J210" s="21"/>
      <c r="K210" s="21"/>
      <c r="P210" s="21"/>
    </row>
    <row r="211" spans="2:18" x14ac:dyDescent="0.25">
      <c r="C211" s="37"/>
      <c r="G211" s="21"/>
      <c r="I211" s="9"/>
      <c r="R211" s="22"/>
    </row>
    <row r="212" spans="2:18" x14ac:dyDescent="0.25">
      <c r="C212" s="37"/>
      <c r="G212" s="21"/>
      <c r="I212" s="21"/>
    </row>
    <row r="213" spans="2:18" x14ac:dyDescent="0.25">
      <c r="C213" s="37"/>
      <c r="H213" s="21"/>
      <c r="I213" s="21"/>
      <c r="P213" s="21"/>
      <c r="R213" s="22"/>
    </row>
    <row r="214" spans="2:18" x14ac:dyDescent="0.25">
      <c r="B214" s="67"/>
      <c r="C214" s="37"/>
      <c r="G214" s="23"/>
    </row>
    <row r="215" spans="2:18" x14ac:dyDescent="0.25">
      <c r="C215" s="37"/>
      <c r="G215" s="21"/>
      <c r="R215" s="22"/>
    </row>
    <row r="216" spans="2:18" x14ac:dyDescent="0.25">
      <c r="C216" s="37"/>
      <c r="G216" s="23"/>
    </row>
    <row r="217" spans="2:18" x14ac:dyDescent="0.25">
      <c r="C217" s="37"/>
      <c r="R217" s="22"/>
    </row>
    <row r="218" spans="2:18" x14ac:dyDescent="0.25">
      <c r="C218" s="37"/>
      <c r="G218" s="21"/>
    </row>
    <row r="219" spans="2:18" x14ac:dyDescent="0.25">
      <c r="C219" s="37"/>
      <c r="R219" s="22"/>
    </row>
    <row r="220" spans="2:18" x14ac:dyDescent="0.25">
      <c r="C220" s="21"/>
    </row>
    <row r="221" spans="2:18" x14ac:dyDescent="0.25">
      <c r="C221" s="21"/>
    </row>
    <row r="222" spans="2:18" x14ac:dyDescent="0.25">
      <c r="B222" s="13"/>
      <c r="C222" s="37"/>
      <c r="R222" s="22"/>
    </row>
    <row r="223" spans="2:18" x14ac:dyDescent="0.25">
      <c r="B223" s="13"/>
      <c r="R223" s="22"/>
    </row>
    <row r="224" spans="2:18" x14ac:dyDescent="0.25">
      <c r="C224" s="21"/>
    </row>
    <row r="225" spans="2:3" x14ac:dyDescent="0.25">
      <c r="C225" s="21"/>
    </row>
    <row r="226" spans="2:3" x14ac:dyDescent="0.25">
      <c r="C226" s="21"/>
    </row>
    <row r="227" spans="2:3" x14ac:dyDescent="0.25">
      <c r="C227" s="1"/>
    </row>
    <row r="230" spans="2:3" x14ac:dyDescent="0.25">
      <c r="B230" s="13"/>
      <c r="C230" s="1"/>
    </row>
    <row r="231" spans="2:3" x14ac:dyDescent="0.25">
      <c r="B231" s="13"/>
      <c r="C231" s="1"/>
    </row>
    <row r="232" spans="2:3" x14ac:dyDescent="0.25">
      <c r="C232" s="21"/>
    </row>
    <row r="233" spans="2:3" x14ac:dyDescent="0.25">
      <c r="C233" s="21"/>
    </row>
    <row r="234" spans="2:3" x14ac:dyDescent="0.25">
      <c r="C234" s="1"/>
    </row>
    <row r="235" spans="2:3" x14ac:dyDescent="0.25">
      <c r="C235" s="1"/>
    </row>
    <row r="236" spans="2:3" x14ac:dyDescent="0.25">
      <c r="C236" s="1"/>
    </row>
    <row r="237" spans="2:3" x14ac:dyDescent="0.25">
      <c r="C237" s="1"/>
    </row>
    <row r="238" spans="2:3" x14ac:dyDescent="0.25">
      <c r="C238" s="1"/>
    </row>
    <row r="239" spans="2:3" x14ac:dyDescent="0.25">
      <c r="B239" s="13"/>
      <c r="C239" s="1"/>
    </row>
    <row r="240" spans="2:3" x14ac:dyDescent="0.25">
      <c r="C240" s="1"/>
    </row>
    <row r="241" spans="3:3" x14ac:dyDescent="0.25">
      <c r="C241" s="1"/>
    </row>
    <row r="242" spans="3:3" x14ac:dyDescent="0.25">
      <c r="C242" s="1"/>
    </row>
    <row r="243" spans="3:3" x14ac:dyDescent="0.25">
      <c r="C243" s="1"/>
    </row>
    <row r="244" spans="3:3" x14ac:dyDescent="0.25">
      <c r="C244" s="1"/>
    </row>
    <row r="245" spans="3:3" x14ac:dyDescent="0.25">
      <c r="C245" s="1"/>
    </row>
    <row r="246" spans="3:3" x14ac:dyDescent="0.25">
      <c r="C246" s="1"/>
    </row>
    <row r="247" spans="3:3" x14ac:dyDescent="0.25">
      <c r="C247" s="1"/>
    </row>
    <row r="248" spans="3:3" x14ac:dyDescent="0.25">
      <c r="C248" s="1"/>
    </row>
    <row r="249" spans="3:3" x14ac:dyDescent="0.25">
      <c r="C249" s="1"/>
    </row>
    <row r="250" spans="3:3" x14ac:dyDescent="0.25">
      <c r="C250" s="1"/>
    </row>
    <row r="251" spans="3:3" x14ac:dyDescent="0.25">
      <c r="C251" s="1"/>
    </row>
    <row r="252" spans="3:3" x14ac:dyDescent="0.25">
      <c r="C252" s="1"/>
    </row>
    <row r="253" spans="3:3" x14ac:dyDescent="0.25">
      <c r="C253" s="1"/>
    </row>
    <row r="254" spans="3:3" x14ac:dyDescent="0.25">
      <c r="C254" s="1"/>
    </row>
    <row r="255" spans="3:3" x14ac:dyDescent="0.25">
      <c r="C255" s="1"/>
    </row>
    <row r="256" spans="3:3" x14ac:dyDescent="0.25">
      <c r="C256" s="1"/>
    </row>
    <row r="257" spans="3:3" x14ac:dyDescent="0.25">
      <c r="C257" s="1"/>
    </row>
    <row r="258" spans="3:3" x14ac:dyDescent="0.25">
      <c r="C258" s="1"/>
    </row>
    <row r="259" spans="3:3" x14ac:dyDescent="0.25">
      <c r="C259" s="1"/>
    </row>
    <row r="260" spans="3:3" x14ac:dyDescent="0.25">
      <c r="C260" s="1"/>
    </row>
    <row r="261" spans="3:3" x14ac:dyDescent="0.25">
      <c r="C261" s="1"/>
    </row>
    <row r="262" spans="3:3" x14ac:dyDescent="0.25">
      <c r="C262" s="1"/>
    </row>
    <row r="263" spans="3:3" x14ac:dyDescent="0.25">
      <c r="C263" s="1"/>
    </row>
    <row r="264" spans="3:3" x14ac:dyDescent="0.25">
      <c r="C264" s="1"/>
    </row>
    <row r="265" spans="3:3" x14ac:dyDescent="0.25">
      <c r="C265" s="1"/>
    </row>
    <row r="266" spans="3:3" x14ac:dyDescent="0.25">
      <c r="C266" s="1"/>
    </row>
    <row r="267" spans="3:3" x14ac:dyDescent="0.25">
      <c r="C267" s="1"/>
    </row>
    <row r="268" spans="3:3" x14ac:dyDescent="0.25">
      <c r="C268" s="1"/>
    </row>
    <row r="269" spans="3:3" x14ac:dyDescent="0.25">
      <c r="C269" s="1"/>
    </row>
    <row r="270" spans="3:3" x14ac:dyDescent="0.25">
      <c r="C270" s="1"/>
    </row>
    <row r="271" spans="3:3" x14ac:dyDescent="0.25">
      <c r="C271" s="1"/>
    </row>
    <row r="272" spans="3:3" x14ac:dyDescent="0.25">
      <c r="C272" s="1"/>
    </row>
    <row r="273" spans="3:3" x14ac:dyDescent="0.25">
      <c r="C273" s="1"/>
    </row>
    <row r="274" spans="3:3" x14ac:dyDescent="0.25">
      <c r="C274" s="1"/>
    </row>
    <row r="275" spans="3:3" x14ac:dyDescent="0.25">
      <c r="C275" s="1"/>
    </row>
    <row r="276" spans="3:3" x14ac:dyDescent="0.25">
      <c r="C276" s="1"/>
    </row>
    <row r="277" spans="3:3" x14ac:dyDescent="0.25">
      <c r="C277" s="1"/>
    </row>
    <row r="278" spans="3:3" x14ac:dyDescent="0.25">
      <c r="C278" s="1"/>
    </row>
    <row r="279" spans="3:3" x14ac:dyDescent="0.25">
      <c r="C279" s="1"/>
    </row>
    <row r="280" spans="3:3" x14ac:dyDescent="0.25">
      <c r="C280" s="1"/>
    </row>
    <row r="281" spans="3:3" x14ac:dyDescent="0.25">
      <c r="C281" s="1"/>
    </row>
    <row r="282" spans="3:3" x14ac:dyDescent="0.25">
      <c r="C282" s="1"/>
    </row>
    <row r="283" spans="3:3" x14ac:dyDescent="0.25">
      <c r="C283" s="1"/>
    </row>
    <row r="284" spans="3:3" x14ac:dyDescent="0.25">
      <c r="C284" s="1"/>
    </row>
    <row r="285" spans="3:3" x14ac:dyDescent="0.25">
      <c r="C285" s="1"/>
    </row>
    <row r="286" spans="3:3" x14ac:dyDescent="0.25">
      <c r="C286" s="1"/>
    </row>
    <row r="287" spans="3:3" x14ac:dyDescent="0.25">
      <c r="C287" s="1"/>
    </row>
    <row r="288" spans="3:3" x14ac:dyDescent="0.25">
      <c r="C288" s="1"/>
    </row>
    <row r="289" spans="3:3" x14ac:dyDescent="0.25">
      <c r="C289" s="1"/>
    </row>
    <row r="290" spans="3:3" x14ac:dyDescent="0.25">
      <c r="C290" s="1"/>
    </row>
    <row r="291" spans="3:3" x14ac:dyDescent="0.25">
      <c r="C291" s="1"/>
    </row>
    <row r="292" spans="3:3" x14ac:dyDescent="0.25">
      <c r="C292" s="1"/>
    </row>
    <row r="293" spans="3:3" x14ac:dyDescent="0.25">
      <c r="C293" s="1"/>
    </row>
    <row r="294" spans="3:3" x14ac:dyDescent="0.25">
      <c r="C294" s="1"/>
    </row>
    <row r="295" spans="3:3" x14ac:dyDescent="0.25">
      <c r="C295" s="1"/>
    </row>
    <row r="296" spans="3:3" x14ac:dyDescent="0.25">
      <c r="C296" s="1"/>
    </row>
    <row r="297" spans="3:3" x14ac:dyDescent="0.25">
      <c r="C297" s="1"/>
    </row>
    <row r="298" spans="3:3" x14ac:dyDescent="0.25">
      <c r="C298" s="1"/>
    </row>
    <row r="299" spans="3:3" x14ac:dyDescent="0.25">
      <c r="C299" s="1"/>
    </row>
    <row r="300" spans="3:3" x14ac:dyDescent="0.25">
      <c r="C300" s="1"/>
    </row>
    <row r="301" spans="3:3" x14ac:dyDescent="0.25">
      <c r="C301" s="1"/>
    </row>
    <row r="302" spans="3:3" x14ac:dyDescent="0.25">
      <c r="C302" s="1"/>
    </row>
    <row r="303" spans="3:3" x14ac:dyDescent="0.25">
      <c r="C303" s="1"/>
    </row>
    <row r="304" spans="3:3" x14ac:dyDescent="0.25">
      <c r="C304" s="1"/>
    </row>
    <row r="305" spans="3:3" x14ac:dyDescent="0.25">
      <c r="C305" s="1"/>
    </row>
    <row r="306" spans="3:3" x14ac:dyDescent="0.25">
      <c r="C306" s="1"/>
    </row>
    <row r="307" spans="3:3" x14ac:dyDescent="0.25">
      <c r="C307" s="1"/>
    </row>
    <row r="308" spans="3:3" x14ac:dyDescent="0.25">
      <c r="C308" s="1"/>
    </row>
    <row r="309" spans="3:3" x14ac:dyDescent="0.25">
      <c r="C309" s="1"/>
    </row>
    <row r="310" spans="3:3" x14ac:dyDescent="0.25">
      <c r="C310" s="1"/>
    </row>
    <row r="311" spans="3:3" x14ac:dyDescent="0.25">
      <c r="C311" s="1"/>
    </row>
    <row r="312" spans="3:3" x14ac:dyDescent="0.25">
      <c r="C312" s="1"/>
    </row>
    <row r="313" spans="3:3" x14ac:dyDescent="0.25">
      <c r="C313" s="1"/>
    </row>
    <row r="314" spans="3:3" x14ac:dyDescent="0.25">
      <c r="C314" s="1"/>
    </row>
    <row r="315" spans="3:3" x14ac:dyDescent="0.25">
      <c r="C315" s="1"/>
    </row>
    <row r="316" spans="3:3" x14ac:dyDescent="0.25">
      <c r="C316" s="1"/>
    </row>
    <row r="317" spans="3:3" x14ac:dyDescent="0.25">
      <c r="C317" s="1"/>
    </row>
    <row r="318" spans="3:3" x14ac:dyDescent="0.25">
      <c r="C318" s="1"/>
    </row>
    <row r="319" spans="3:3" x14ac:dyDescent="0.25">
      <c r="C319" s="1"/>
    </row>
    <row r="320" spans="3:3" x14ac:dyDescent="0.25">
      <c r="C320" s="1"/>
    </row>
    <row r="321" spans="3:3" x14ac:dyDescent="0.25">
      <c r="C321" s="1"/>
    </row>
    <row r="322" spans="3:3" x14ac:dyDescent="0.25">
      <c r="C322" s="1"/>
    </row>
    <row r="323" spans="3:3" x14ac:dyDescent="0.25">
      <c r="C323" s="1"/>
    </row>
    <row r="324" spans="3:3" x14ac:dyDescent="0.25">
      <c r="C324" s="1"/>
    </row>
    <row r="325" spans="3:3" x14ac:dyDescent="0.25">
      <c r="C325" s="1"/>
    </row>
    <row r="326" spans="3:3" x14ac:dyDescent="0.25">
      <c r="C326" s="1"/>
    </row>
    <row r="327" spans="3:3" x14ac:dyDescent="0.25">
      <c r="C327" s="1"/>
    </row>
    <row r="328" spans="3:3" x14ac:dyDescent="0.25">
      <c r="C328" s="1"/>
    </row>
    <row r="329" spans="3:3" x14ac:dyDescent="0.25">
      <c r="C329" s="1"/>
    </row>
    <row r="330" spans="3:3" x14ac:dyDescent="0.25">
      <c r="C330" s="1"/>
    </row>
    <row r="331" spans="3:3" x14ac:dyDescent="0.25">
      <c r="C331" s="1"/>
    </row>
    <row r="332" spans="3:3" x14ac:dyDescent="0.25">
      <c r="C332" s="1"/>
    </row>
    <row r="333" spans="3:3" x14ac:dyDescent="0.25">
      <c r="C333" s="1"/>
    </row>
    <row r="334" spans="3:3" x14ac:dyDescent="0.25">
      <c r="C334" s="1"/>
    </row>
    <row r="335" spans="3:3" x14ac:dyDescent="0.25">
      <c r="C335" s="1"/>
    </row>
    <row r="336" spans="3:3" x14ac:dyDescent="0.25">
      <c r="C336" s="1"/>
    </row>
    <row r="337" spans="3:3" x14ac:dyDescent="0.25">
      <c r="C337" s="1"/>
    </row>
    <row r="338" spans="3:3" x14ac:dyDescent="0.25">
      <c r="C338" s="1"/>
    </row>
    <row r="339" spans="3:3" x14ac:dyDescent="0.25">
      <c r="C339" s="1"/>
    </row>
    <row r="340" spans="3:3" x14ac:dyDescent="0.25">
      <c r="C340" s="1"/>
    </row>
    <row r="341" spans="3:3" x14ac:dyDescent="0.25">
      <c r="C341" s="1"/>
    </row>
    <row r="342" spans="3:3" x14ac:dyDescent="0.25">
      <c r="C342" s="1"/>
    </row>
    <row r="343" spans="3:3" x14ac:dyDescent="0.25">
      <c r="C343" s="1"/>
    </row>
    <row r="344" spans="3:3" x14ac:dyDescent="0.25">
      <c r="C344" s="1"/>
    </row>
    <row r="345" spans="3:3" x14ac:dyDescent="0.25">
      <c r="C345" s="1"/>
    </row>
    <row r="346" spans="3:3" x14ac:dyDescent="0.25">
      <c r="C346" s="1"/>
    </row>
    <row r="347" spans="3:3" x14ac:dyDescent="0.25">
      <c r="C347" s="1"/>
    </row>
    <row r="348" spans="3:3" x14ac:dyDescent="0.25">
      <c r="C348" s="1"/>
    </row>
    <row r="349" spans="3:3" x14ac:dyDescent="0.25">
      <c r="C349" s="1"/>
    </row>
    <row r="350" spans="3:3" x14ac:dyDescent="0.25">
      <c r="C350" s="1"/>
    </row>
    <row r="351" spans="3:3" x14ac:dyDescent="0.25">
      <c r="C351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1"/>
    </row>
    <row r="372" spans="3:3" x14ac:dyDescent="0.25">
      <c r="C372" s="1"/>
    </row>
    <row r="373" spans="3:3" x14ac:dyDescent="0.25">
      <c r="C373" s="1"/>
    </row>
    <row r="374" spans="3:3" x14ac:dyDescent="0.25">
      <c r="C374" s="1"/>
    </row>
    <row r="375" spans="3:3" x14ac:dyDescent="0.25">
      <c r="C375" s="1"/>
    </row>
    <row r="376" spans="3:3" x14ac:dyDescent="0.25">
      <c r="C376" s="1"/>
    </row>
    <row r="377" spans="3:3" x14ac:dyDescent="0.25">
      <c r="C377" s="1"/>
    </row>
    <row r="378" spans="3:3" x14ac:dyDescent="0.25">
      <c r="C378" s="1"/>
    </row>
    <row r="379" spans="3:3" x14ac:dyDescent="0.25">
      <c r="C379" s="1"/>
    </row>
    <row r="380" spans="3:3" x14ac:dyDescent="0.25">
      <c r="C380" s="1"/>
    </row>
    <row r="381" spans="3:3" x14ac:dyDescent="0.25">
      <c r="C381" s="1"/>
    </row>
    <row r="382" spans="3:3" x14ac:dyDescent="0.25">
      <c r="C382" s="1"/>
    </row>
    <row r="383" spans="3:3" x14ac:dyDescent="0.25">
      <c r="C383" s="1"/>
    </row>
    <row r="384" spans="3:3" x14ac:dyDescent="0.25">
      <c r="C384" s="1"/>
    </row>
    <row r="385" spans="3:3" x14ac:dyDescent="0.25">
      <c r="C385" s="1"/>
    </row>
    <row r="386" spans="3:3" x14ac:dyDescent="0.25">
      <c r="C386" s="1"/>
    </row>
    <row r="387" spans="3:3" x14ac:dyDescent="0.25">
      <c r="C387" s="1"/>
    </row>
    <row r="388" spans="3:3" x14ac:dyDescent="0.25">
      <c r="C388" s="1"/>
    </row>
    <row r="389" spans="3:3" x14ac:dyDescent="0.25">
      <c r="C389" s="1"/>
    </row>
    <row r="390" spans="3:3" x14ac:dyDescent="0.25">
      <c r="C390" s="1"/>
    </row>
    <row r="391" spans="3:3" x14ac:dyDescent="0.25">
      <c r="C391" s="1"/>
    </row>
    <row r="392" spans="3:3" x14ac:dyDescent="0.25">
      <c r="C392" s="1"/>
    </row>
    <row r="393" spans="3:3" x14ac:dyDescent="0.25">
      <c r="C393" s="1"/>
    </row>
    <row r="394" spans="3:3" x14ac:dyDescent="0.25">
      <c r="C394" s="1"/>
    </row>
    <row r="395" spans="3:3" x14ac:dyDescent="0.25">
      <c r="C395" s="1"/>
    </row>
    <row r="396" spans="3:3" x14ac:dyDescent="0.25">
      <c r="C396" s="1"/>
    </row>
    <row r="397" spans="3:3" x14ac:dyDescent="0.25">
      <c r="C397" s="1"/>
    </row>
    <row r="398" spans="3:3" x14ac:dyDescent="0.25">
      <c r="C398" s="1"/>
    </row>
    <row r="399" spans="3:3" x14ac:dyDescent="0.25">
      <c r="C399" s="1"/>
    </row>
    <row r="400" spans="3:3" x14ac:dyDescent="0.25">
      <c r="C400" s="1"/>
    </row>
    <row r="401" spans="3:3" x14ac:dyDescent="0.25">
      <c r="C401" s="1"/>
    </row>
    <row r="402" spans="3:3" x14ac:dyDescent="0.25">
      <c r="C402" s="1"/>
    </row>
    <row r="403" spans="3:3" x14ac:dyDescent="0.25">
      <c r="C403" s="1"/>
    </row>
    <row r="404" spans="3:3" x14ac:dyDescent="0.25">
      <c r="C404" s="1"/>
    </row>
    <row r="405" spans="3:3" x14ac:dyDescent="0.25">
      <c r="C405" s="1"/>
    </row>
    <row r="406" spans="3:3" x14ac:dyDescent="0.25">
      <c r="C406" s="1"/>
    </row>
    <row r="407" spans="3:3" x14ac:dyDescent="0.25">
      <c r="C407" s="1"/>
    </row>
    <row r="408" spans="3:3" x14ac:dyDescent="0.25">
      <c r="C408" s="1"/>
    </row>
    <row r="409" spans="3:3" x14ac:dyDescent="0.25">
      <c r="C409" s="1"/>
    </row>
    <row r="410" spans="3:3" x14ac:dyDescent="0.25">
      <c r="C410" s="1"/>
    </row>
    <row r="411" spans="3:3" x14ac:dyDescent="0.25">
      <c r="C411" s="1"/>
    </row>
    <row r="412" spans="3:3" x14ac:dyDescent="0.25">
      <c r="C412" s="1"/>
    </row>
    <row r="413" spans="3:3" x14ac:dyDescent="0.25">
      <c r="C413" s="1"/>
    </row>
    <row r="414" spans="3:3" x14ac:dyDescent="0.25">
      <c r="C414" s="1"/>
    </row>
    <row r="415" spans="3:3" x14ac:dyDescent="0.25">
      <c r="C415" s="1"/>
    </row>
    <row r="416" spans="3:3" x14ac:dyDescent="0.25">
      <c r="C416" s="1"/>
    </row>
    <row r="417" spans="3:3" x14ac:dyDescent="0.25">
      <c r="C417" s="1"/>
    </row>
    <row r="418" spans="3:3" x14ac:dyDescent="0.25">
      <c r="C418" s="1"/>
    </row>
    <row r="419" spans="3:3" x14ac:dyDescent="0.25">
      <c r="C419" s="1"/>
    </row>
    <row r="420" spans="3:3" x14ac:dyDescent="0.25">
      <c r="C420" s="1"/>
    </row>
    <row r="421" spans="3:3" x14ac:dyDescent="0.25">
      <c r="C421" s="1"/>
    </row>
  </sheetData>
  <mergeCells count="6">
    <mergeCell ref="A1:P1"/>
    <mergeCell ref="A2:P2"/>
    <mergeCell ref="A4:P4"/>
    <mergeCell ref="A5:P5"/>
    <mergeCell ref="A6:B6"/>
    <mergeCell ref="A3:P3"/>
  </mergeCells>
  <pageMargins left="0.70866141732283472" right="0.39370078740157483" top="0.74803149606299213" bottom="0.74803149606299213" header="0.31496062992125984" footer="0.31496062992125984"/>
  <pageSetup paperSize="9" scale="5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 M. Ruiz C.</dc:creator>
  <cp:lastModifiedBy>Leny Ybert</cp:lastModifiedBy>
  <cp:lastPrinted>2025-09-16T15:14:20Z</cp:lastPrinted>
  <dcterms:created xsi:type="dcterms:W3CDTF">2025-05-27T14:33:39Z</dcterms:created>
  <dcterms:modified xsi:type="dcterms:W3CDTF">2025-09-23T14:29:24Z</dcterms:modified>
</cp:coreProperties>
</file>