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CBB1BCBC-3A39-463B-8B62-418FCCFCDC3C}" xr6:coauthVersionLast="47" xr6:coauthVersionMax="47" xr10:uidLastSave="{00000000-0000-0000-0000-000000000000}"/>
  <bookViews>
    <workbookView xWindow="-120" yWindow="-120" windowWidth="29040" windowHeight="15840" xr2:uid="{6E838BEA-C356-45FE-8D35-6145FA68B906}"/>
  </bookViews>
  <sheets>
    <sheet name="MATRIZ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6" i="1" l="1"/>
  <c r="N29" i="1"/>
  <c r="N42" i="1"/>
  <c r="N21" i="1" l="1"/>
  <c r="N108" i="1"/>
  <c r="N106" i="1"/>
  <c r="N104" i="1"/>
  <c r="N99" i="1"/>
  <c r="N95" i="1"/>
  <c r="N94" i="1" s="1"/>
  <c r="N92" i="1"/>
  <c r="N88" i="1" s="1"/>
  <c r="N89" i="1"/>
  <c r="N57" i="1"/>
  <c r="O41" i="1"/>
  <c r="N41" i="1"/>
  <c r="N31" i="1"/>
  <c r="D31" i="1"/>
  <c r="H88" i="1"/>
  <c r="J29" i="1"/>
  <c r="H29" i="1"/>
  <c r="E29" i="1"/>
  <c r="E21" i="1" s="1"/>
  <c r="D29" i="1"/>
  <c r="P29" i="1" s="1"/>
  <c r="P20" i="1"/>
  <c r="P19" i="1"/>
  <c r="P18" i="1"/>
  <c r="P17" i="1"/>
  <c r="P16" i="1"/>
  <c r="P30" i="1"/>
  <c r="P28" i="1"/>
  <c r="P27" i="1"/>
  <c r="P26" i="1"/>
  <c r="P25" i="1"/>
  <c r="P24" i="1"/>
  <c r="P23" i="1"/>
  <c r="P22" i="1"/>
  <c r="P40" i="1"/>
  <c r="P39" i="1"/>
  <c r="P38" i="1"/>
  <c r="P37" i="1"/>
  <c r="P36" i="1"/>
  <c r="P35" i="1"/>
  <c r="P34" i="1"/>
  <c r="P33" i="1"/>
  <c r="P32" i="1"/>
  <c r="P42" i="1"/>
  <c r="P48" i="1"/>
  <c r="P58" i="1"/>
  <c r="P59" i="1"/>
  <c r="P62" i="1"/>
  <c r="P91" i="1"/>
  <c r="P93" i="1"/>
  <c r="P96" i="1"/>
  <c r="P97" i="1"/>
  <c r="P98" i="1"/>
  <c r="P100" i="1"/>
  <c r="P101" i="1"/>
  <c r="P102" i="1"/>
  <c r="P103" i="1"/>
  <c r="P105" i="1"/>
  <c r="P107" i="1"/>
  <c r="P109" i="1"/>
  <c r="P50" i="1"/>
  <c r="M41" i="1"/>
  <c r="M106" i="1"/>
  <c r="M92" i="1"/>
  <c r="M89" i="1"/>
  <c r="L89" i="1"/>
  <c r="J15" i="1"/>
  <c r="M95" i="1"/>
  <c r="N15" i="1"/>
  <c r="M15" i="1"/>
  <c r="L15" i="1"/>
  <c r="K15" i="1"/>
  <c r="I15" i="1"/>
  <c r="F15" i="1"/>
  <c r="E41" i="1"/>
  <c r="E15" i="1"/>
  <c r="D92" i="1"/>
  <c r="D21" i="1"/>
  <c r="D15" i="1"/>
  <c r="N112" i="1" l="1"/>
  <c r="N14" i="1"/>
  <c r="N13" i="1" s="1"/>
  <c r="M88" i="1"/>
  <c r="D89" i="1" l="1"/>
  <c r="K89" i="1"/>
  <c r="K14" i="1" s="1"/>
  <c r="J89" i="1"/>
  <c r="I89" i="1"/>
  <c r="I14" i="1" s="1"/>
  <c r="G89" i="1"/>
  <c r="F89" i="1"/>
  <c r="E89" i="1"/>
  <c r="H90" i="1"/>
  <c r="P90" i="1" s="1"/>
  <c r="M108" i="1"/>
  <c r="L108" i="1"/>
  <c r="K108" i="1"/>
  <c r="J108" i="1"/>
  <c r="I108" i="1"/>
  <c r="H108" i="1"/>
  <c r="G108" i="1"/>
  <c r="F108" i="1"/>
  <c r="E108" i="1"/>
  <c r="D108" i="1"/>
  <c r="P108" i="1" s="1"/>
  <c r="L92" i="1"/>
  <c r="K92" i="1"/>
  <c r="J92" i="1"/>
  <c r="I92" i="1"/>
  <c r="I88" i="1" s="1"/>
  <c r="G92" i="1"/>
  <c r="F92" i="1"/>
  <c r="E92" i="1"/>
  <c r="B41" i="1"/>
  <c r="L95" i="1"/>
  <c r="K95" i="1"/>
  <c r="J95" i="1"/>
  <c r="I95" i="1"/>
  <c r="H95" i="1"/>
  <c r="G95" i="1"/>
  <c r="F95" i="1"/>
  <c r="E95" i="1"/>
  <c r="D95" i="1"/>
  <c r="P95" i="1" s="1"/>
  <c r="L106" i="1"/>
  <c r="K106" i="1"/>
  <c r="J106" i="1"/>
  <c r="I106" i="1"/>
  <c r="H106" i="1"/>
  <c r="G106" i="1"/>
  <c r="F106" i="1"/>
  <c r="E106" i="1"/>
  <c r="D106" i="1"/>
  <c r="P106" i="1" s="1"/>
  <c r="O104" i="1"/>
  <c r="M104" i="1"/>
  <c r="L104" i="1"/>
  <c r="K104" i="1"/>
  <c r="J104" i="1"/>
  <c r="I104" i="1"/>
  <c r="H104" i="1"/>
  <c r="G104" i="1"/>
  <c r="F104" i="1"/>
  <c r="E104" i="1"/>
  <c r="D104" i="1"/>
  <c r="M99" i="1"/>
  <c r="L99" i="1"/>
  <c r="K99" i="1"/>
  <c r="J99" i="1"/>
  <c r="I99" i="1"/>
  <c r="H99" i="1"/>
  <c r="G99" i="1"/>
  <c r="F99" i="1"/>
  <c r="E99" i="1"/>
  <c r="D99" i="1"/>
  <c r="P99" i="1" s="1"/>
  <c r="M14" i="1"/>
  <c r="C108" i="1"/>
  <c r="C106" i="1"/>
  <c r="C104" i="1"/>
  <c r="C99" i="1"/>
  <c r="C95" i="1"/>
  <c r="B108" i="1"/>
  <c r="B104" i="1"/>
  <c r="B106" i="1"/>
  <c r="B99" i="1"/>
  <c r="B95" i="1"/>
  <c r="C93" i="1"/>
  <c r="C92" i="1" s="1"/>
  <c r="H92" i="1"/>
  <c r="B92" i="1"/>
  <c r="B89" i="1"/>
  <c r="B88" i="1" s="1"/>
  <c r="C90" i="1"/>
  <c r="C91" i="1"/>
  <c r="O88" i="1"/>
  <c r="H31" i="1"/>
  <c r="G31" i="1"/>
  <c r="F31" i="1"/>
  <c r="M31" i="1"/>
  <c r="K31" i="1"/>
  <c r="I31" i="1"/>
  <c r="O79" i="1"/>
  <c r="M79" i="1"/>
  <c r="L79" i="1"/>
  <c r="K79" i="1"/>
  <c r="J79" i="1"/>
  <c r="I79" i="1"/>
  <c r="H79" i="1"/>
  <c r="G79" i="1"/>
  <c r="F79" i="1"/>
  <c r="E79" i="1"/>
  <c r="D79" i="1"/>
  <c r="C79" i="1"/>
  <c r="O75" i="1"/>
  <c r="M75" i="1"/>
  <c r="L75" i="1"/>
  <c r="K75" i="1"/>
  <c r="J75" i="1"/>
  <c r="I75" i="1"/>
  <c r="H75" i="1"/>
  <c r="G75" i="1"/>
  <c r="F75" i="1"/>
  <c r="E75" i="1"/>
  <c r="D75" i="1"/>
  <c r="C75" i="1"/>
  <c r="O72" i="1"/>
  <c r="M72" i="1"/>
  <c r="L72" i="1"/>
  <c r="K72" i="1"/>
  <c r="J72" i="1"/>
  <c r="I72" i="1"/>
  <c r="H72" i="1"/>
  <c r="G72" i="1"/>
  <c r="F72" i="1"/>
  <c r="E72" i="1"/>
  <c r="D72" i="1"/>
  <c r="C72" i="1"/>
  <c r="O67" i="1"/>
  <c r="M67" i="1"/>
  <c r="L67" i="1"/>
  <c r="K67" i="1"/>
  <c r="J67" i="1"/>
  <c r="I67" i="1"/>
  <c r="H67" i="1"/>
  <c r="G67" i="1"/>
  <c r="F67" i="1"/>
  <c r="E67" i="1"/>
  <c r="D67" i="1"/>
  <c r="P67" i="1" s="1"/>
  <c r="Q57" i="1"/>
  <c r="O57" i="1"/>
  <c r="M57" i="1"/>
  <c r="L57" i="1"/>
  <c r="K57" i="1"/>
  <c r="J57" i="1"/>
  <c r="I57" i="1"/>
  <c r="H57" i="1"/>
  <c r="G57" i="1"/>
  <c r="F57" i="1"/>
  <c r="E57" i="1"/>
  <c r="D57" i="1"/>
  <c r="L41" i="1"/>
  <c r="K41" i="1"/>
  <c r="J41" i="1"/>
  <c r="I41" i="1"/>
  <c r="H41" i="1"/>
  <c r="G41" i="1"/>
  <c r="F41" i="1"/>
  <c r="D41" i="1"/>
  <c r="P41" i="1" s="1"/>
  <c r="O31" i="1"/>
  <c r="L31" i="1"/>
  <c r="J31" i="1"/>
  <c r="E31" i="1"/>
  <c r="P31" i="1"/>
  <c r="O21" i="1"/>
  <c r="M21" i="1"/>
  <c r="L21" i="1"/>
  <c r="K21" i="1"/>
  <c r="J21" i="1"/>
  <c r="I21" i="1"/>
  <c r="H21" i="1"/>
  <c r="G21" i="1"/>
  <c r="F21" i="1"/>
  <c r="O15" i="1"/>
  <c r="H15" i="1"/>
  <c r="G15" i="1"/>
  <c r="B57" i="1"/>
  <c r="C21" i="1"/>
  <c r="C68" i="1"/>
  <c r="C67" i="1" s="1"/>
  <c r="C66" i="1"/>
  <c r="C65" i="1"/>
  <c r="C64" i="1"/>
  <c r="C63" i="1"/>
  <c r="C62" i="1"/>
  <c r="C61" i="1"/>
  <c r="C60" i="1"/>
  <c r="C59" i="1"/>
  <c r="C58" i="1"/>
  <c r="C56" i="1"/>
  <c r="C55" i="1"/>
  <c r="C54" i="1"/>
  <c r="C53" i="1"/>
  <c r="C52" i="1"/>
  <c r="C51" i="1"/>
  <c r="C40" i="1"/>
  <c r="C39" i="1"/>
  <c r="C38" i="1"/>
  <c r="C37" i="1"/>
  <c r="C36" i="1"/>
  <c r="C35" i="1"/>
  <c r="C34" i="1"/>
  <c r="C33" i="1"/>
  <c r="C15" i="1"/>
  <c r="B50" i="1"/>
  <c r="C50" i="1" s="1"/>
  <c r="B67" i="1"/>
  <c r="B72" i="1"/>
  <c r="B75" i="1"/>
  <c r="B79" i="1"/>
  <c r="B31" i="1"/>
  <c r="B21" i="1"/>
  <c r="B15" i="1"/>
  <c r="B14" i="1" s="1"/>
  <c r="G14" i="1" l="1"/>
  <c r="C94" i="1"/>
  <c r="P75" i="1"/>
  <c r="B94" i="1"/>
  <c r="G88" i="1"/>
  <c r="M94" i="1"/>
  <c r="P104" i="1"/>
  <c r="P72" i="1"/>
  <c r="P21" i="1"/>
  <c r="I13" i="1"/>
  <c r="J88" i="1"/>
  <c r="J14" i="1"/>
  <c r="J13" i="1" s="1"/>
  <c r="M112" i="1"/>
  <c r="M13" i="1"/>
  <c r="C89" i="1"/>
  <c r="C88" i="1" s="1"/>
  <c r="B112" i="1"/>
  <c r="G13" i="1"/>
  <c r="P57" i="1"/>
  <c r="P79" i="1"/>
  <c r="H89" i="1"/>
  <c r="H112" i="1" s="1"/>
  <c r="B13" i="1"/>
  <c r="P92" i="1"/>
  <c r="I112" i="1"/>
  <c r="P89" i="1"/>
  <c r="D14" i="1"/>
  <c r="P15" i="1"/>
  <c r="L88" i="1"/>
  <c r="K13" i="1"/>
  <c r="L14" i="1"/>
  <c r="L13" i="1" s="1"/>
  <c r="I94" i="1"/>
  <c r="F88" i="1"/>
  <c r="F14" i="1"/>
  <c r="F13" i="1" s="1"/>
  <c r="F94" i="1"/>
  <c r="K94" i="1"/>
  <c r="K112" i="1" s="1"/>
  <c r="D94" i="1"/>
  <c r="J94" i="1"/>
  <c r="J112" i="1" s="1"/>
  <c r="E88" i="1"/>
  <c r="E14" i="1"/>
  <c r="E13" i="1" s="1"/>
  <c r="O13" i="1"/>
  <c r="D112" i="1"/>
  <c r="H94" i="1"/>
  <c r="L94" i="1"/>
  <c r="L112" i="1" s="1"/>
  <c r="K88" i="1"/>
  <c r="E94" i="1"/>
  <c r="G94" i="1"/>
  <c r="G112" i="1" s="1"/>
  <c r="D88" i="1"/>
  <c r="C41" i="1"/>
  <c r="O112" i="1"/>
  <c r="C31" i="1"/>
  <c r="C57" i="1"/>
  <c r="P112" i="1" l="1"/>
  <c r="D13" i="1"/>
  <c r="H14" i="1"/>
  <c r="P14" i="1" s="1"/>
  <c r="P94" i="1"/>
  <c r="C13" i="1"/>
  <c r="C14" i="1"/>
  <c r="E112" i="1"/>
  <c r="H13" i="1"/>
  <c r="P13" i="1" s="1"/>
  <c r="C112" i="1"/>
  <c r="P88" i="1"/>
  <c r="F112" i="1"/>
</calcChain>
</file>

<file path=xl/sharedStrings.xml><?xml version="1.0" encoding="utf-8"?>
<sst xmlns="http://schemas.openxmlformats.org/spreadsheetml/2006/main" count="127" uniqueCount="109">
  <si>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</si>
  <si>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</si>
  <si>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</si>
  <si>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</si>
  <si>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</si>
  <si>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</si>
  <si>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</si>
  <si>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</si>
  <si>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</si>
  <si>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</si>
  <si>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</si>
  <si>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</si>
  <si>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</si>
  <si>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</si>
  <si>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</si>
  <si>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</si>
  <si>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</si>
  <si>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</si>
  <si>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</si>
  <si>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</si>
  <si>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</si>
  <si>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</si>
  <si>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</si>
  <si>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</si>
  <si>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</si>
  <si>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</si>
  <si>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</si>
  <si>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</si>
  <si>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</si>
  <si>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</si>
  <si>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</si>
  <si>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</si>
  <si>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</si>
  <si>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</si>
  <si>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</si>
  <si>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</si>
  <si>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</si>
  <si>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</si>
  <si>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</si>
  <si>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</si>
  <si>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</si>
  <si>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</si>
  <si>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</si>
  <si>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</si>
  <si>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</si>
  <si>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</si>
  <si>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</si>
  <si>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</si>
  <si>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</si>
  <si>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</si>
  <si>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</si>
  <si>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</si>
  <si>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</si>
  <si>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</si>
  <si>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</si>
  <si>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</si>
  <si>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</si>
  <si>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</si>
  <si>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</si>
  <si>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</si>
  <si>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</si>
  <si>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</si>
  <si>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</si>
  <si>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</si>
  <si>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</si>
  <si>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</si>
  <si>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</si>
  <si>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</si>
  <si>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</si>
  <si>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</si>
  <si>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</si>
  <si>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</si>
  <si>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</si>
  <si>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</si>
  <si>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</si>
  <si>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</si>
  <si>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</si>
  <si>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</si>
  <si>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</si>
  <si>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</si>
  <si>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</si>
  <si>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</si>
  <si>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</si>
  <si>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</si>
  <si>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</si>
  <si>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</si>
  <si>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</si>
  <si>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</si>
  <si>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</si>
  <si>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</si>
  <si>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</si>
  <si>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CAMARA DE DIÚTADOS DE LA REPUBLICA DOMINICANA</t>
  </si>
  <si>
    <t>Año 2025</t>
  </si>
  <si>
    <t>0001 - Dirección y Administración</t>
  </si>
  <si>
    <t>0002 - Discusión de iniciativas legislativas y fiscalización</t>
  </si>
  <si>
    <t>2.1.1 - REMUNERACIONES Y CONTRIBUCIONES</t>
  </si>
  <si>
    <t>0003 - Legislación parlacen</t>
  </si>
  <si>
    <t>11-Representacion, Fiscalizacion y Gestion Legislativa</t>
  </si>
  <si>
    <t xml:space="preserve">Ejecución de Gasto y Aplicaciones Financieras </t>
  </si>
  <si>
    <t>Total General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</si>
  <si>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</si>
  <si>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</si>
  <si>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</si>
  <si>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</si>
  <si>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</si>
  <si>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</si>
  <si>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6.Fuente:  Reporte del -SIGEF</t>
  </si>
  <si>
    <t>2.3.4 - PRODUCTOS FARMACÉUTICOS Y MEDICINALES</t>
  </si>
  <si>
    <t>2.4.7 - TRANSFERENCIA CORRIENTE AL SECTOR ETERNO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</si>
</sst>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22"/>
      <color indexed="8"/>
      <name val="Calibri"/>
      <family val="2"/>
    </font>
    <font>
      <sz val="16"/>
      <color indexed="8"/>
      <name val="Calibri"/>
      <family val="2"/>
    </font>
    <font>
      <sz val="12"/>
      <color indexed="8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11"/>
      <color theme="0"/>
      <name val="Calibri"/>
      <family val="2"/>
    </font>
    <font>
      <b/>
      <sz val="11"/>
      <color indexed="8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14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8EA9DB"/>
      </bottom>
      <diagonal/>
    </border>
    <border>
      <left/>
      <right style="thin">
        <color rgb="FFFFFFFF"/>
      </right>
      <top/>
      <bottom/>
      <diagonal/>
    </border>
    <border>
      <left/>
      <right/>
      <top style="thin">
        <color rgb="FF8EA9DB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/>
    <xf numFmtId="0" fontId="6" fillId="2" borderId="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left"/>
    </xf>
    <xf numFmtId="164" fontId="7" fillId="0" borderId="10" xfId="0" applyNumberFormat="1" applyFont="1" applyBorder="1"/>
    <xf numFmtId="0" fontId="7" fillId="0" borderId="0" xfId="0" applyFont="1" applyAlignment="1">
      <alignment horizontal="left" indent="1"/>
    </xf>
    <xf numFmtId="164" fontId="7" fillId="0" borderId="0" xfId="0" applyNumberFormat="1" applyFont="1"/>
    <xf numFmtId="0" fontId="2" fillId="0" borderId="0" xfId="0" applyFont="1" applyAlignment="1">
      <alignment horizontal="left" indent="2"/>
    </xf>
    <xf numFmtId="0" fontId="6" fillId="2" borderId="12" xfId="0" applyFont="1" applyFill="1" applyBorder="1" applyAlignment="1">
      <alignment vertical="center"/>
    </xf>
    <xf numFmtId="0" fontId="2" fillId="0" borderId="0" xfId="0" applyFont="1" applyAlignment="1">
      <alignment horizontal="left" wrapText="1" indent="2"/>
    </xf>
    <xf numFmtId="0" fontId="2" fillId="0" borderId="0" xfId="0" applyFont="1" applyAlignment="1">
      <alignment horizontal="left" vertical="center" wrapText="1" indent="2"/>
    </xf>
    <xf numFmtId="43" fontId="13" fillId="2" borderId="12" xfId="0" applyNumberFormat="1" applyFont="1" applyFill="1" applyBorder="1"/>
    <xf numFmtId="43" fontId="0" fillId="0" borderId="0" xfId="1" applyFont="1" applyBorder="1" applyAlignment="1"/>
    <xf numFmtId="43" fontId="2" fillId="0" borderId="0" xfId="0" applyNumberFormat="1" applyFont="1"/>
    <xf numFmtId="43" fontId="16" fillId="0" borderId="0" xfId="1" applyFont="1" applyFill="1" applyBorder="1" applyAlignment="1"/>
    <xf numFmtId="0" fontId="17" fillId="0" borderId="0" xfId="0" applyFont="1"/>
    <xf numFmtId="0" fontId="14" fillId="0" borderId="13" xfId="0" applyFont="1" applyBorder="1"/>
    <xf numFmtId="0" fontId="14" fillId="4" borderId="0" xfId="0" applyFont="1" applyFill="1"/>
    <xf numFmtId="0" fontId="14" fillId="0" borderId="0" xfId="0" applyFont="1"/>
    <xf numFmtId="0" fontId="17" fillId="0" borderId="0" xfId="0" applyFont="1" applyAlignment="1">
      <alignment wrapText="1"/>
    </xf>
    <xf numFmtId="0" fontId="14" fillId="0" borderId="0" xfId="0" applyFont="1" applyAlignment="1">
      <alignment horizontal="left"/>
    </xf>
    <xf numFmtId="0" fontId="17" fillId="3" borderId="0" xfId="0" applyFont="1" applyFill="1" applyAlignment="1">
      <alignment horizontal="left"/>
    </xf>
    <xf numFmtId="0" fontId="7" fillId="0" borderId="0" xfId="0" applyFont="1"/>
    <xf numFmtId="43" fontId="7" fillId="0" borderId="0" xfId="1" applyFont="1" applyFill="1" applyBorder="1" applyAlignment="1" applyProtection="1"/>
    <xf numFmtId="43" fontId="17" fillId="0" borderId="0" xfId="1" applyFont="1" applyBorder="1" applyAlignment="1"/>
    <xf numFmtId="43" fontId="8" fillId="0" borderId="0" xfId="1" applyFont="1" applyAlignment="1"/>
    <xf numFmtId="43" fontId="2" fillId="0" borderId="0" xfId="1" applyFont="1" applyFill="1" applyBorder="1" applyAlignment="1" applyProtection="1"/>
    <xf numFmtId="43" fontId="8" fillId="0" borderId="0" xfId="1" applyFont="1"/>
    <xf numFmtId="43" fontId="8" fillId="0" borderId="0" xfId="1" applyFont="1" applyAlignment="1">
      <alignment vertical="top"/>
    </xf>
    <xf numFmtId="43" fontId="17" fillId="0" borderId="0" xfId="1" applyFont="1" applyFill="1" applyBorder="1" applyAlignment="1"/>
    <xf numFmtId="43" fontId="9" fillId="0" borderId="0" xfId="1" applyFont="1" applyFill="1" applyBorder="1"/>
    <xf numFmtId="43" fontId="10" fillId="0" borderId="0" xfId="1" applyFont="1" applyFill="1" applyBorder="1"/>
    <xf numFmtId="43" fontId="15" fillId="0" borderId="0" xfId="1" applyFont="1" applyFill="1" applyBorder="1" applyAlignment="1" applyProtection="1"/>
    <xf numFmtId="43" fontId="2" fillId="0" borderId="11" xfId="1" applyFont="1" applyFill="1" applyBorder="1" applyAlignment="1" applyProtection="1"/>
    <xf numFmtId="43" fontId="2" fillId="0" borderId="3" xfId="1" applyFont="1" applyFill="1" applyBorder="1" applyAlignment="1" applyProtection="1"/>
    <xf numFmtId="43" fontId="11" fillId="0" borderId="0" xfId="1" applyFont="1" applyFill="1" applyBorder="1" applyAlignment="1" applyProtection="1"/>
    <xf numFmtId="43" fontId="12" fillId="0" borderId="0" xfId="1" applyFont="1" applyFill="1" applyBorder="1" applyAlignment="1" applyProtection="1"/>
    <xf numFmtId="43" fontId="0" fillId="0" borderId="0" xfId="1" applyFont="1" applyFill="1" applyBorder="1"/>
    <xf numFmtId="43" fontId="7" fillId="0" borderId="10" xfId="1" applyFont="1" applyFill="1" applyBorder="1" applyAlignment="1" applyProtection="1"/>
    <xf numFmtId="0" fontId="7" fillId="4" borderId="0" xfId="0" applyFont="1" applyFill="1" applyAlignment="1">
      <alignment horizontal="left"/>
    </xf>
    <xf numFmtId="164" fontId="2" fillId="0" borderId="0" xfId="0" applyNumberFormat="1" applyFont="1"/>
    <xf numFmtId="4" fontId="8" fillId="0" borderId="0" xfId="0" applyNumberFormat="1" applyFont="1" applyAlignment="1">
      <alignment vertical="top"/>
    </xf>
    <xf numFmtId="43" fontId="2" fillId="0" borderId="0" xfId="1" applyFont="1"/>
    <xf numFmtId="43" fontId="6" fillId="2" borderId="2" xfId="1" applyFont="1" applyFill="1" applyBorder="1" applyAlignment="1">
      <alignment horizontal="center"/>
    </xf>
    <xf numFmtId="43" fontId="7" fillId="0" borderId="10" xfId="1" applyFont="1" applyBorder="1"/>
    <xf numFmtId="43" fontId="7" fillId="0" borderId="0" xfId="1" applyFont="1"/>
    <xf numFmtId="43" fontId="13" fillId="2" borderId="12" xfId="1" applyFont="1" applyFill="1" applyBorder="1"/>
    <xf numFmtId="0" fontId="6" fillId="2" borderId="4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43" fontId="6" fillId="2" borderId="6" xfId="0" applyNumberFormat="1" applyFont="1" applyFill="1" applyBorder="1" applyAlignment="1">
      <alignment horizontal="center" vertical="center" wrapText="1"/>
    </xf>
    <xf numFmtId="43" fontId="6" fillId="2" borderId="7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120</xdr:row>
      <xdr:rowOff>180975</xdr:rowOff>
    </xdr:from>
    <xdr:to>
      <xdr:col>0</xdr:col>
      <xdr:colOff>3397357</xdr:colOff>
      <xdr:row>134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876D7F-8F7F-4188-A73D-CBEF55B9C3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0414" t="58906" r="59413" b="15225"/>
        <a:stretch>
          <a:fillRect/>
        </a:stretch>
      </xdr:blipFill>
      <xdr:spPr>
        <a:xfrm>
          <a:off x="104775" y="23926800"/>
          <a:ext cx="3292582" cy="2647950"/>
        </a:xfrm>
        <a:prstGeom prst="rect">
          <a:avLst/>
        </a:prstGeom>
      </xdr:spPr>
    </xdr:pic>
    <xdr:clientData/>
  </xdr:twoCellAnchor>
  <xdr:twoCellAnchor editAs="oneCell">
    <xdr:from>
      <xdr:col>8</xdr:col>
      <xdr:colOff>333375</xdr:colOff>
      <xdr:row>120</xdr:row>
      <xdr:rowOff>114300</xdr:rowOff>
    </xdr:from>
    <xdr:to>
      <xdr:col>11</xdr:col>
      <xdr:colOff>590550</xdr:colOff>
      <xdr:row>133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B411C4C-E195-4E32-B89C-524B4A0D86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4867" t="59972" r="23501" b="15225"/>
        <a:stretch>
          <a:fillRect/>
        </a:stretch>
      </xdr:blipFill>
      <xdr:spPr>
        <a:xfrm>
          <a:off x="11687175" y="23860125"/>
          <a:ext cx="3390900" cy="2438400"/>
        </a:xfrm>
        <a:prstGeom prst="rect">
          <a:avLst/>
        </a:prstGeom>
      </xdr:spPr>
    </xdr:pic>
    <xdr:clientData/>
  </xdr:twoCellAnchor>
  <xdr:twoCellAnchor editAs="oneCell">
    <xdr:from>
      <xdr:col>3</xdr:col>
      <xdr:colOff>219081</xdr:colOff>
      <xdr:row>121</xdr:row>
      <xdr:rowOff>28575</xdr:rowOff>
    </xdr:from>
    <xdr:to>
      <xdr:col>6</xdr:col>
      <xdr:colOff>352432</xdr:colOff>
      <xdr:row>134</xdr:row>
      <xdr:rowOff>147006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C260F26-129F-482F-9490-596755C5BC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4055" t="42533" r="27400" b="11350"/>
        <a:stretch>
          <a:fillRect/>
        </a:stretch>
      </xdr:blipFill>
      <xdr:spPr>
        <a:xfrm rot="16200000">
          <a:off x="6708303" y="23600253"/>
          <a:ext cx="2594931" cy="3324226"/>
        </a:xfrm>
        <a:prstGeom prst="rect">
          <a:avLst/>
        </a:prstGeom>
      </xdr:spPr>
    </xdr:pic>
    <xdr:clientData/>
  </xdr:twoCellAnchor>
  <xdr:twoCellAnchor editAs="oneCell">
    <xdr:from>
      <xdr:col>5</xdr:col>
      <xdr:colOff>685800</xdr:colOff>
      <xdr:row>0</xdr:row>
      <xdr:rowOff>57151</xdr:rowOff>
    </xdr:from>
    <xdr:to>
      <xdr:col>6</xdr:col>
      <xdr:colOff>891763</xdr:colOff>
      <xdr:row>3</xdr:row>
      <xdr:rowOff>314325</xdr:rowOff>
    </xdr:to>
    <xdr:pic>
      <xdr:nvPicPr>
        <xdr:cNvPr id="5" name="Imagen 4" descr="Escudo de República Dominicana">
          <a:extLst>
            <a:ext uri="{FF2B5EF4-FFF2-40B4-BE49-F238E27FC236}">
              <a16:creationId xmlns:a16="http://schemas.microsoft.com/office/drawing/2014/main" id="{38492FCF-1DE7-4790-AA51-04AC2BC54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57151"/>
          <a:ext cx="1225138" cy="828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175BA-D570-4E90-B63A-E55DF0D11F88}">
  <dimension ref="A4:R120"/>
  <sheetViews>
    <sheetView tabSelected="1" workbookViewId="0">
      <pane xSplit="3" ySplit="12" topLeftCell="D13" activePane="bottomRight" state="frozen"/>
      <selection pane="topRight" activeCell="D1" sqref="D1"/>
      <selection pane="bottomLeft" activeCell="A12" sqref="A12"/>
      <selection pane="bottomRight" activeCell="A3" sqref="A3"/>
    </sheetView>
  </sheetViews>
  <sheetFormatPr baseColWidth="10" defaultRowHeight="15" x14ac:dyDescent="0.25"/>
  <cols>
    <col min="1" max="1" width="56.28515625" style="1" customWidth="1"/>
    <col min="2" max="2" width="18.5703125" style="1" customWidth="1"/>
    <col min="3" max="3" width="17" style="1" customWidth="1"/>
    <col min="4" max="4" width="16.7109375" style="1" customWidth="1"/>
    <col min="5" max="5" width="15.85546875" style="1" customWidth="1"/>
    <col min="6" max="8" width="15.28515625" style="1" customWidth="1"/>
    <col min="9" max="10" width="15.85546875" style="1" customWidth="1"/>
    <col min="11" max="13" width="15.28515625" style="1" customWidth="1"/>
    <col min="14" max="14" width="15.140625" style="43" bestFit="1" customWidth="1"/>
    <col min="15" max="15" width="14.42578125" style="1" customWidth="1"/>
    <col min="16" max="16" width="17.28515625" style="1" customWidth="1"/>
    <col min="17" max="17" width="11.5703125" style="1" bestFit="1" customWidth="1"/>
    <col min="18" max="16384" width="11.42578125" style="1"/>
  </cols>
  <sheetData>
    <row r="4" spans="1:18" ht="28.5" x14ac:dyDescent="0.25">
      <c r="A4" s="5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18" ht="21" x14ac:dyDescent="0.25">
      <c r="A5" s="56" t="s">
        <v>91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</row>
    <row r="6" spans="1:18" ht="15.75" x14ac:dyDescent="0.25">
      <c r="A6" s="58" t="s">
        <v>92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</row>
    <row r="7" spans="1:18" ht="15.75" x14ac:dyDescent="0.25">
      <c r="A7" s="60" t="s">
        <v>98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</row>
    <row r="8" spans="1:18" ht="15.75" x14ac:dyDescent="0.25">
      <c r="A8" s="61" t="s">
        <v>0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</row>
    <row r="9" spans="1:18" x14ac:dyDescent="0.25">
      <c r="E9" s="41"/>
    </row>
    <row r="10" spans="1:18" x14ac:dyDescent="0.25">
      <c r="A10" s="48" t="s">
        <v>1</v>
      </c>
      <c r="B10" s="50" t="s">
        <v>2</v>
      </c>
      <c r="C10" s="50" t="s">
        <v>3</v>
      </c>
      <c r="D10" s="52" t="s">
        <v>4</v>
      </c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3"/>
    </row>
    <row r="11" spans="1:18" x14ac:dyDescent="0.25">
      <c r="A11" s="49"/>
      <c r="B11" s="51"/>
      <c r="C11" s="51"/>
      <c r="D11" s="2" t="s">
        <v>5</v>
      </c>
      <c r="E11" s="2" t="s">
        <v>6</v>
      </c>
      <c r="F11" s="2" t="s">
        <v>7</v>
      </c>
      <c r="G11" s="2" t="s">
        <v>8</v>
      </c>
      <c r="H11" s="3" t="s">
        <v>9</v>
      </c>
      <c r="I11" s="2" t="s">
        <v>10</v>
      </c>
      <c r="J11" s="3" t="s">
        <v>11</v>
      </c>
      <c r="K11" s="2" t="s">
        <v>12</v>
      </c>
      <c r="L11" s="2" t="s">
        <v>13</v>
      </c>
      <c r="M11" s="2" t="s">
        <v>14</v>
      </c>
      <c r="N11" s="44" t="s">
        <v>15</v>
      </c>
      <c r="O11" s="3" t="s">
        <v>16</v>
      </c>
      <c r="P11" s="2" t="s">
        <v>17</v>
      </c>
    </row>
    <row r="12" spans="1:18" x14ac:dyDescent="0.25">
      <c r="A12" s="4" t="s">
        <v>18</v>
      </c>
      <c r="B12" s="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45"/>
      <c r="O12" s="5"/>
      <c r="P12" s="5"/>
    </row>
    <row r="13" spans="1:18" x14ac:dyDescent="0.25">
      <c r="A13" s="40" t="s">
        <v>93</v>
      </c>
      <c r="B13" s="7">
        <f>+B15+B21+B31+B41+B57</f>
        <v>4583417828</v>
      </c>
      <c r="C13" s="7">
        <f>+C15+C21+C31+C41+C57</f>
        <v>4581594132.1700001</v>
      </c>
      <c r="D13" s="7">
        <f>+D14+D21+D31+D41+D57+D94+D92</f>
        <v>625909988.14333332</v>
      </c>
      <c r="E13" s="7">
        <f t="shared" ref="E13:N13" si="0">+E14+E21+E31+E41+E57+E111</f>
        <v>473061740.22000003</v>
      </c>
      <c r="F13" s="7">
        <f t="shared" si="0"/>
        <v>353082686.35999995</v>
      </c>
      <c r="G13" s="7">
        <f t="shared" si="0"/>
        <v>611179797.44000006</v>
      </c>
      <c r="H13" s="7">
        <f t="shared" si="0"/>
        <v>512939162.98000002</v>
      </c>
      <c r="I13" s="7">
        <f t="shared" si="0"/>
        <v>413395924.38000005</v>
      </c>
      <c r="J13" s="7">
        <f t="shared" si="0"/>
        <v>538355659.13999999</v>
      </c>
      <c r="K13" s="7">
        <f t="shared" si="0"/>
        <v>395658093.09000009</v>
      </c>
      <c r="L13" s="7">
        <f t="shared" si="0"/>
        <v>365290277.58999991</v>
      </c>
      <c r="M13" s="7">
        <f t="shared" si="0"/>
        <v>384641466.11000001</v>
      </c>
      <c r="N13" s="46">
        <f t="shared" si="0"/>
        <v>471296251.06</v>
      </c>
      <c r="O13" s="7">
        <f>+O15+O21+O31+O41+O57</f>
        <v>0</v>
      </c>
      <c r="P13" s="7">
        <f>SUM(D13:O13)</f>
        <v>5144811046.5133333</v>
      </c>
    </row>
    <row r="14" spans="1:18" x14ac:dyDescent="0.25">
      <c r="A14" s="40" t="s">
        <v>97</v>
      </c>
      <c r="B14" s="7">
        <f t="shared" ref="B14:C14" si="1">+B15+B89</f>
        <v>3470941950</v>
      </c>
      <c r="C14" s="7">
        <f t="shared" si="1"/>
        <v>3511265055.3299999</v>
      </c>
      <c r="D14" s="7">
        <f>+D15+D89</f>
        <v>242192129.13</v>
      </c>
      <c r="E14" s="7">
        <f>+E15+E89</f>
        <v>238695023.06</v>
      </c>
      <c r="F14" s="7">
        <f t="shared" ref="F14:H14" si="2">+F15+F89</f>
        <v>236598288.69</v>
      </c>
      <c r="G14" s="7">
        <f t="shared" si="2"/>
        <v>275317497.80000001</v>
      </c>
      <c r="H14" s="7">
        <f t="shared" si="2"/>
        <v>343898408.49000001</v>
      </c>
      <c r="I14" s="7">
        <f t="shared" ref="I14" si="3">+I15+I89</f>
        <v>264177156.25</v>
      </c>
      <c r="J14" s="7">
        <f>+J15+J89</f>
        <v>327246962.13999999</v>
      </c>
      <c r="K14" s="7">
        <f>+K15+K89</f>
        <v>256173459.99000001</v>
      </c>
      <c r="L14" s="7">
        <f t="shared" ref="L14" si="4">+L15+L89</f>
        <v>252112137.88999999</v>
      </c>
      <c r="M14" s="7">
        <f t="shared" ref="M14" si="5">+M15+M89</f>
        <v>252113878.68000001</v>
      </c>
      <c r="N14" s="46">
        <f t="shared" ref="N14" si="6">+N15+N89</f>
        <v>237585387.58000004</v>
      </c>
      <c r="O14" s="7"/>
      <c r="P14" s="7">
        <f>SUM(D14:O14)</f>
        <v>2926110329.6999998</v>
      </c>
    </row>
    <row r="15" spans="1:18" x14ac:dyDescent="0.25">
      <c r="A15" s="6" t="s">
        <v>19</v>
      </c>
      <c r="B15" s="31">
        <f>SUM(B16:B20)</f>
        <v>2659226731</v>
      </c>
      <c r="C15" s="31">
        <f>SUM(C16:C20)</f>
        <v>2699549836.3299999</v>
      </c>
      <c r="D15" s="31">
        <f>SUM(D16:D20)</f>
        <v>174549194.21000001</v>
      </c>
      <c r="E15" s="31">
        <f>SUM(E16:E20)</f>
        <v>171052088.14000002</v>
      </c>
      <c r="F15" s="31">
        <f>SUM(F16:F20)</f>
        <v>168955353.77000001</v>
      </c>
      <c r="G15" s="31">
        <f t="shared" ref="G15:O15" si="7">SUM(G16:G20)</f>
        <v>207674562.88</v>
      </c>
      <c r="H15" s="31">
        <f t="shared" si="7"/>
        <v>276255473.56999999</v>
      </c>
      <c r="I15" s="31">
        <f t="shared" ref="I15:N15" si="8">SUM(I16:I20)</f>
        <v>196534221.32999998</v>
      </c>
      <c r="J15" s="31">
        <f t="shared" ref="J15" si="9">SUM(J16:J20)</f>
        <v>259604027.21999997</v>
      </c>
      <c r="K15" s="31">
        <f t="shared" si="8"/>
        <v>188530525.06999999</v>
      </c>
      <c r="L15" s="31">
        <f t="shared" si="8"/>
        <v>184469202.97</v>
      </c>
      <c r="M15" s="31">
        <f t="shared" si="8"/>
        <v>184470943.75999999</v>
      </c>
      <c r="N15" s="31">
        <f t="shared" si="8"/>
        <v>169942452.66000003</v>
      </c>
      <c r="O15" s="31">
        <f t="shared" si="7"/>
        <v>0</v>
      </c>
      <c r="P15" s="7">
        <f>SUM(D15:O15)</f>
        <v>2182038045.5799999</v>
      </c>
      <c r="Q15" s="27"/>
      <c r="R15" s="27"/>
    </row>
    <row r="16" spans="1:18" x14ac:dyDescent="0.25">
      <c r="A16" s="8" t="s">
        <v>20</v>
      </c>
      <c r="B16" s="32">
        <v>1707490766</v>
      </c>
      <c r="C16" s="33">
        <v>1736183979.3299999</v>
      </c>
      <c r="D16" s="27">
        <v>128309494.5</v>
      </c>
      <c r="E16" s="27">
        <v>124768609.86999999</v>
      </c>
      <c r="F16" s="27">
        <v>135757280.77000001</v>
      </c>
      <c r="G16" s="27">
        <v>142284884.34999999</v>
      </c>
      <c r="H16" s="27">
        <v>140430993.24000001</v>
      </c>
      <c r="I16" s="27">
        <v>133349274.14</v>
      </c>
      <c r="J16" s="27">
        <v>136444401.65999997</v>
      </c>
      <c r="K16" s="27">
        <v>139291654.56</v>
      </c>
      <c r="L16" s="27">
        <v>132310400.00999999</v>
      </c>
      <c r="M16" s="27">
        <v>133340491.59999999</v>
      </c>
      <c r="N16" s="43">
        <f>169117712.58-N90</f>
        <v>135724777.66000003</v>
      </c>
      <c r="O16" s="27"/>
      <c r="P16" s="41">
        <f t="shared" ref="P16:P20" si="10">SUM(D16:O16)</f>
        <v>1482012262.3599999</v>
      </c>
      <c r="Q16" s="27"/>
      <c r="R16" s="27"/>
    </row>
    <row r="17" spans="1:18" x14ac:dyDescent="0.25">
      <c r="A17" s="8" t="s">
        <v>21</v>
      </c>
      <c r="B17" s="32">
        <v>124798662</v>
      </c>
      <c r="C17" s="15">
        <v>133224058</v>
      </c>
      <c r="D17" s="27">
        <v>9347698</v>
      </c>
      <c r="E17" s="34">
        <v>9781885.5</v>
      </c>
      <c r="F17" s="27">
        <v>11081573</v>
      </c>
      <c r="G17" s="27">
        <v>11731373</v>
      </c>
      <c r="H17" s="27">
        <v>10406548</v>
      </c>
      <c r="I17" s="27">
        <v>10054246</v>
      </c>
      <c r="J17" s="27">
        <v>10402523</v>
      </c>
      <c r="K17" s="27">
        <v>10539023</v>
      </c>
      <c r="L17" s="27">
        <v>13986475</v>
      </c>
      <c r="M17" s="27">
        <v>13138275</v>
      </c>
      <c r="N17" s="43">
        <v>12015425</v>
      </c>
      <c r="O17" s="27"/>
      <c r="P17" s="41">
        <f t="shared" si="10"/>
        <v>122485044.5</v>
      </c>
      <c r="Q17" s="27"/>
      <c r="R17" s="27"/>
    </row>
    <row r="18" spans="1:18" x14ac:dyDescent="0.25">
      <c r="A18" s="8" t="s">
        <v>22</v>
      </c>
      <c r="B18" s="32">
        <v>220723990</v>
      </c>
      <c r="C18" s="33">
        <v>220723990</v>
      </c>
      <c r="D18" s="27">
        <v>22580500</v>
      </c>
      <c r="E18" s="27">
        <v>22215850</v>
      </c>
      <c r="F18" s="27">
        <v>22116500</v>
      </c>
      <c r="G18" s="27">
        <v>22120997</v>
      </c>
      <c r="H18" s="27">
        <v>22017932.329999998</v>
      </c>
      <c r="I18" s="27">
        <v>22225099</v>
      </c>
      <c r="J18" s="27">
        <v>22085348</v>
      </c>
      <c r="K18" s="27">
        <v>22992100</v>
      </c>
      <c r="L18" s="27">
        <v>22469500</v>
      </c>
      <c r="M18" s="27">
        <v>22199750</v>
      </c>
      <c r="N18" s="43">
        <v>22202250</v>
      </c>
      <c r="O18" s="27"/>
      <c r="P18" s="41">
        <f t="shared" si="10"/>
        <v>245225826.32999998</v>
      </c>
      <c r="Q18" s="35"/>
      <c r="R18" s="27"/>
    </row>
    <row r="19" spans="1:18" x14ac:dyDescent="0.25">
      <c r="A19" s="8" t="s">
        <v>23</v>
      </c>
      <c r="B19" s="32">
        <v>432302000</v>
      </c>
      <c r="C19" s="33">
        <v>432302000</v>
      </c>
      <c r="D19" s="27">
        <v>0</v>
      </c>
      <c r="E19" s="27">
        <v>0</v>
      </c>
      <c r="F19" s="27">
        <v>0</v>
      </c>
      <c r="G19" s="27">
        <v>0</v>
      </c>
      <c r="H19" s="27">
        <v>103400000</v>
      </c>
      <c r="I19" s="27">
        <v>-550000</v>
      </c>
      <c r="J19" s="27">
        <v>74997850.140000001</v>
      </c>
      <c r="K19" s="27">
        <v>0</v>
      </c>
      <c r="L19" s="27">
        <v>0</v>
      </c>
      <c r="M19" s="27">
        <v>0</v>
      </c>
      <c r="O19" s="27"/>
      <c r="P19" s="41">
        <f t="shared" si="10"/>
        <v>177847850.13999999</v>
      </c>
      <c r="Q19" s="27"/>
      <c r="R19" s="27"/>
    </row>
    <row r="20" spans="1:18" x14ac:dyDescent="0.25">
      <c r="A20" s="8" t="s">
        <v>24</v>
      </c>
      <c r="B20" s="32">
        <v>173911313</v>
      </c>
      <c r="C20" s="33">
        <v>177115809</v>
      </c>
      <c r="D20" s="27">
        <v>14311501.709999999</v>
      </c>
      <c r="E20" s="27">
        <v>14285742.770000001</v>
      </c>
      <c r="F20" s="27">
        <v>0</v>
      </c>
      <c r="G20" s="27">
        <v>31537308.530000001</v>
      </c>
      <c r="H20" s="27">
        <v>0</v>
      </c>
      <c r="I20" s="27">
        <v>31455602.190000001</v>
      </c>
      <c r="J20" s="27">
        <v>15673904.420000002</v>
      </c>
      <c r="K20" s="27">
        <v>15707747.51</v>
      </c>
      <c r="L20" s="27">
        <v>15702827.959999999</v>
      </c>
      <c r="M20" s="27">
        <v>15792427.16</v>
      </c>
      <c r="O20" s="27">
        <v>0</v>
      </c>
      <c r="P20" s="41">
        <f t="shared" si="10"/>
        <v>154467062.25</v>
      </c>
      <c r="Q20" s="27">
        <v>0</v>
      </c>
      <c r="R20" s="27"/>
    </row>
    <row r="21" spans="1:18" x14ac:dyDescent="0.25">
      <c r="A21" s="6" t="s">
        <v>25</v>
      </c>
      <c r="B21" s="36">
        <f>SUM(B22:B30)</f>
        <v>882448565</v>
      </c>
      <c r="C21" s="36">
        <f>SUM(C22:C30)</f>
        <v>890520347.17000008</v>
      </c>
      <c r="D21" s="36">
        <f>SUM(D22:D30)</f>
        <v>293853187.69999999</v>
      </c>
      <c r="E21" s="36">
        <f>SUM(E22:E30)</f>
        <v>168121023.67000002</v>
      </c>
      <c r="F21" s="36">
        <f t="shared" ref="F21:O21" si="11">SUM(F22:F30)</f>
        <v>61508103.840000004</v>
      </c>
      <c r="G21" s="36">
        <f t="shared" si="11"/>
        <v>259403192.16</v>
      </c>
      <c r="H21" s="36">
        <f t="shared" si="11"/>
        <v>104845380.47999999</v>
      </c>
      <c r="I21" s="36">
        <f t="shared" ref="I21:N21" si="12">SUM(I22:I30)</f>
        <v>78348713.830000013</v>
      </c>
      <c r="J21" s="36">
        <f t="shared" si="12"/>
        <v>147340040.63999999</v>
      </c>
      <c r="K21" s="36">
        <f t="shared" si="12"/>
        <v>76517346.609999999</v>
      </c>
      <c r="L21" s="36">
        <f t="shared" si="12"/>
        <v>50031640.030000001</v>
      </c>
      <c r="M21" s="36">
        <f t="shared" si="12"/>
        <v>50814744.979999997</v>
      </c>
      <c r="N21" s="36">
        <f t="shared" si="12"/>
        <v>169600995.21999997</v>
      </c>
      <c r="O21" s="36">
        <f t="shared" si="11"/>
        <v>0</v>
      </c>
      <c r="P21" s="7">
        <f>SUM(D21:O21)</f>
        <v>1460384369.1600001</v>
      </c>
      <c r="Q21" s="27"/>
      <c r="R21" s="27"/>
    </row>
    <row r="22" spans="1:18" x14ac:dyDescent="0.25">
      <c r="A22" s="8" t="s">
        <v>26</v>
      </c>
      <c r="B22" s="32">
        <v>68742951</v>
      </c>
      <c r="C22" s="27">
        <v>75681363.170000002</v>
      </c>
      <c r="D22" s="27">
        <v>8490856.5099999998</v>
      </c>
      <c r="E22" s="27">
        <v>4885356.57</v>
      </c>
      <c r="F22" s="27">
        <v>5087047.96</v>
      </c>
      <c r="G22" s="27">
        <v>5499255.8599999994</v>
      </c>
      <c r="H22" s="27">
        <v>5294065.2</v>
      </c>
      <c r="I22" s="27">
        <v>6019245.6800000006</v>
      </c>
      <c r="J22" s="27">
        <v>6211443.5800000001</v>
      </c>
      <c r="K22" s="27">
        <v>6652522.7000000002</v>
      </c>
      <c r="L22" s="27">
        <v>6370568.9400000004</v>
      </c>
      <c r="M22" s="27">
        <v>6016775.4199999999</v>
      </c>
      <c r="N22" s="43">
        <v>5946097.3899999997</v>
      </c>
      <c r="O22" s="27"/>
      <c r="P22" s="41">
        <f t="shared" ref="P22:P30" si="13">SUM(D22:O22)</f>
        <v>66473235.810000002</v>
      </c>
      <c r="Q22" s="27"/>
      <c r="R22" s="27"/>
    </row>
    <row r="23" spans="1:18" x14ac:dyDescent="0.25">
      <c r="A23" s="8" t="s">
        <v>27</v>
      </c>
      <c r="B23" s="32">
        <v>185365938</v>
      </c>
      <c r="C23" s="27">
        <v>185365938</v>
      </c>
      <c r="D23" s="27">
        <v>21959274.309999999</v>
      </c>
      <c r="E23" s="27">
        <v>1982791.94</v>
      </c>
      <c r="F23" s="27">
        <v>2221778.42</v>
      </c>
      <c r="G23" s="27">
        <v>14627654.950000001</v>
      </c>
      <c r="H23" s="27">
        <v>23262108.32</v>
      </c>
      <c r="I23" s="27">
        <v>28274179.720000003</v>
      </c>
      <c r="J23" s="27">
        <v>11973832.66</v>
      </c>
      <c r="K23" s="27">
        <v>20426393.710000001</v>
      </c>
      <c r="L23" s="27">
        <v>4885443.87</v>
      </c>
      <c r="M23" s="27">
        <v>7596187.9900000002</v>
      </c>
      <c r="N23" s="43">
        <v>22127155</v>
      </c>
      <c r="O23" s="27"/>
      <c r="P23" s="41">
        <f t="shared" si="13"/>
        <v>159336800.89000002</v>
      </c>
      <c r="Q23" s="27"/>
      <c r="R23" s="27"/>
    </row>
    <row r="24" spans="1:18" x14ac:dyDescent="0.25">
      <c r="A24" s="8" t="s">
        <v>28</v>
      </c>
      <c r="B24" s="32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O24" s="27"/>
      <c r="P24" s="41">
        <f t="shared" si="13"/>
        <v>0</v>
      </c>
      <c r="Q24" s="27"/>
      <c r="R24" s="27"/>
    </row>
    <row r="25" spans="1:18" x14ac:dyDescent="0.25">
      <c r="A25" s="8" t="s">
        <v>29</v>
      </c>
      <c r="B25" s="32">
        <v>19197060</v>
      </c>
      <c r="C25" s="27">
        <v>20280430</v>
      </c>
      <c r="D25" s="27">
        <v>276648.32000000001</v>
      </c>
      <c r="E25" s="27">
        <v>4863149.92</v>
      </c>
      <c r="F25" s="27">
        <v>0</v>
      </c>
      <c r="G25" s="27">
        <v>1621640.76</v>
      </c>
      <c r="H25" s="27">
        <v>3304961.18</v>
      </c>
      <c r="I25" s="27">
        <v>2095747.24</v>
      </c>
      <c r="J25" s="27">
        <v>3401983.92</v>
      </c>
      <c r="K25" s="27">
        <v>1601514.06</v>
      </c>
      <c r="L25" s="27">
        <v>1286417.4000000001</v>
      </c>
      <c r="M25" s="1">
        <v>2179855.98</v>
      </c>
      <c r="N25" s="43">
        <v>868868.2</v>
      </c>
      <c r="O25" s="27"/>
      <c r="P25" s="41">
        <f t="shared" si="13"/>
        <v>21500786.979999997</v>
      </c>
      <c r="Q25" s="27"/>
      <c r="R25" s="27"/>
    </row>
    <row r="26" spans="1:18" x14ac:dyDescent="0.25">
      <c r="A26" s="8" t="s">
        <v>30</v>
      </c>
      <c r="B26" s="32">
        <v>45161660</v>
      </c>
      <c r="C26" s="27">
        <v>45161660</v>
      </c>
      <c r="D26" s="27">
        <v>3187845.09</v>
      </c>
      <c r="E26" s="27">
        <v>115482.73999999999</v>
      </c>
      <c r="F26" s="27">
        <v>5276130.54</v>
      </c>
      <c r="G26" s="27">
        <v>1183843.08</v>
      </c>
      <c r="H26" s="27">
        <v>532589.73</v>
      </c>
      <c r="I26" s="27">
        <v>1783669.85</v>
      </c>
      <c r="J26" s="27">
        <v>2324552.86</v>
      </c>
      <c r="K26" s="27">
        <v>3015576.25</v>
      </c>
      <c r="L26" s="27">
        <v>12438984.25</v>
      </c>
      <c r="M26" s="27">
        <v>1408159.88</v>
      </c>
      <c r="N26" s="43">
        <v>1973745.5</v>
      </c>
      <c r="O26" s="27"/>
      <c r="P26" s="41">
        <f t="shared" si="13"/>
        <v>33240579.77</v>
      </c>
      <c r="Q26" s="27"/>
      <c r="R26" s="27"/>
    </row>
    <row r="27" spans="1:18" x14ac:dyDescent="0.25">
      <c r="A27" s="8" t="s">
        <v>31</v>
      </c>
      <c r="B27" s="32">
        <v>333125468</v>
      </c>
      <c r="C27" s="27">
        <v>333125468</v>
      </c>
      <c r="D27" s="27">
        <v>32297201.830000002</v>
      </c>
      <c r="E27" s="27">
        <v>189335.35000000009</v>
      </c>
      <c r="F27" s="27">
        <v>35956785.200000003</v>
      </c>
      <c r="G27" s="27">
        <v>12614855.82</v>
      </c>
      <c r="H27" s="27">
        <v>18658830.439999998</v>
      </c>
      <c r="I27" s="27">
        <v>13686846.699999999</v>
      </c>
      <c r="J27" s="27">
        <v>14214576.560000001</v>
      </c>
      <c r="K27" s="27">
        <v>22094554.370000001</v>
      </c>
      <c r="L27" s="27">
        <v>16068291.950000001</v>
      </c>
      <c r="M27" s="27">
        <v>26058885.77</v>
      </c>
      <c r="N27" s="43">
        <v>67766771.739999995</v>
      </c>
      <c r="O27" s="27"/>
      <c r="P27" s="41">
        <f t="shared" si="13"/>
        <v>259606935.73000002</v>
      </c>
      <c r="Q27" s="27"/>
      <c r="R27" s="27"/>
    </row>
    <row r="28" spans="1:18" ht="30" x14ac:dyDescent="0.25">
      <c r="A28" s="10" t="s">
        <v>32</v>
      </c>
      <c r="B28" s="32">
        <v>64218202</v>
      </c>
      <c r="C28" s="27">
        <v>64218202</v>
      </c>
      <c r="D28" s="27">
        <v>1655492.24</v>
      </c>
      <c r="E28" s="27">
        <v>3468829.7199999997</v>
      </c>
      <c r="F28" s="27">
        <v>10287396.100000001</v>
      </c>
      <c r="G28" s="27">
        <v>2564609.2400000002</v>
      </c>
      <c r="H28" s="27">
        <v>6848251.9199999999</v>
      </c>
      <c r="I28" s="27">
        <v>5606759.5099999998</v>
      </c>
      <c r="J28" s="27">
        <v>1692879.77</v>
      </c>
      <c r="K28" s="27">
        <v>3028017.23</v>
      </c>
      <c r="L28" s="27">
        <v>5874700.1099999994</v>
      </c>
      <c r="M28" s="27">
        <v>3760635.54</v>
      </c>
      <c r="N28" s="43">
        <v>18602898.23</v>
      </c>
      <c r="O28" s="27"/>
      <c r="P28" s="41">
        <f t="shared" si="13"/>
        <v>63390469.609999999</v>
      </c>
      <c r="Q28" s="27"/>
      <c r="R28" s="27"/>
    </row>
    <row r="29" spans="1:18" ht="30" x14ac:dyDescent="0.25">
      <c r="A29" s="11" t="s">
        <v>33</v>
      </c>
      <c r="B29" s="32">
        <v>166637286.00000003</v>
      </c>
      <c r="C29" s="27">
        <v>166687286.00000003</v>
      </c>
      <c r="D29" s="27">
        <f>75985869.4+150000000</f>
        <v>225985869.40000001</v>
      </c>
      <c r="E29" s="27">
        <f>2616077.43+150000000</f>
        <v>152616077.43000001</v>
      </c>
      <c r="F29" s="27">
        <v>2678965.62</v>
      </c>
      <c r="G29" s="27">
        <v>221291332.44999999</v>
      </c>
      <c r="H29" s="27">
        <f>21944573.69+25000000</f>
        <v>46944573.689999998</v>
      </c>
      <c r="I29" s="27">
        <v>20882265.129999999</v>
      </c>
      <c r="J29" s="27">
        <f>2832415.58+104688355.71</f>
        <v>107520771.28999999</v>
      </c>
      <c r="K29" s="27">
        <v>19698768.289999999</v>
      </c>
      <c r="L29" s="27">
        <v>3107233.5100000002</v>
      </c>
      <c r="M29" s="27">
        <v>3794244.4000000004</v>
      </c>
      <c r="N29" s="43">
        <f>425757689.7-373442230.54</f>
        <v>52315459.159999967</v>
      </c>
      <c r="O29" s="27"/>
      <c r="P29" s="41">
        <f t="shared" si="13"/>
        <v>856835560.37</v>
      </c>
      <c r="Q29" s="27"/>
      <c r="R29" s="27"/>
    </row>
    <row r="30" spans="1:18" x14ac:dyDescent="0.25">
      <c r="A30" s="8" t="s">
        <v>34</v>
      </c>
      <c r="B30" s="37">
        <v>0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O30" s="27"/>
      <c r="P30" s="41">
        <f t="shared" si="13"/>
        <v>0</v>
      </c>
      <c r="Q30" s="27"/>
      <c r="R30" s="27"/>
    </row>
    <row r="31" spans="1:18" x14ac:dyDescent="0.25">
      <c r="A31" s="6" t="s">
        <v>35</v>
      </c>
      <c r="B31" s="24">
        <f>SUM(B32:B40)</f>
        <v>242134497</v>
      </c>
      <c r="C31" s="24">
        <f>SUM(C32:C40)</f>
        <v>242134497</v>
      </c>
      <c r="D31" s="24">
        <f>SUM(D32:D40)</f>
        <v>16402973.180000002</v>
      </c>
      <c r="E31" s="24">
        <f t="shared" ref="E31:O31" si="14">SUM(E32:E40)</f>
        <v>20503214.800000001</v>
      </c>
      <c r="F31" s="24">
        <f t="shared" si="14"/>
        <v>16290544.629999999</v>
      </c>
      <c r="G31" s="24">
        <f t="shared" si="14"/>
        <v>21087129.190000001</v>
      </c>
      <c r="H31" s="24">
        <f t="shared" si="14"/>
        <v>20481732.18</v>
      </c>
      <c r="I31" s="24">
        <f t="shared" ref="I31:N31" si="15">SUM(I32:I40)</f>
        <v>23624374.359999999</v>
      </c>
      <c r="J31" s="24">
        <f t="shared" si="15"/>
        <v>19641480.18</v>
      </c>
      <c r="K31" s="24">
        <f t="shared" si="15"/>
        <v>21853788.789999999</v>
      </c>
      <c r="L31" s="24">
        <f t="shared" si="15"/>
        <v>19903951.780000001</v>
      </c>
      <c r="M31" s="24">
        <f t="shared" si="15"/>
        <v>23430005.149999999</v>
      </c>
      <c r="N31" s="24">
        <f t="shared" si="15"/>
        <v>21900803.320000004</v>
      </c>
      <c r="O31" s="24">
        <f t="shared" si="14"/>
        <v>0</v>
      </c>
      <c r="P31" s="7">
        <f>SUM(D31:O31)</f>
        <v>225119997.55999997</v>
      </c>
      <c r="Q31" s="27"/>
      <c r="R31" s="27"/>
    </row>
    <row r="32" spans="1:18" x14ac:dyDescent="0.25">
      <c r="A32" s="8" t="s">
        <v>36</v>
      </c>
      <c r="B32" s="38">
        <v>68000000</v>
      </c>
      <c r="C32" s="27">
        <v>68000000</v>
      </c>
      <c r="D32" s="27">
        <v>6519619.5600000005</v>
      </c>
      <c r="E32" s="27">
        <v>6608696.1200000001</v>
      </c>
      <c r="F32" s="27">
        <v>5987207.9100000001</v>
      </c>
      <c r="G32" s="27">
        <v>6522961.0700000003</v>
      </c>
      <c r="H32" s="27">
        <v>7081424.8300000001</v>
      </c>
      <c r="I32" s="27">
        <v>8607465.0500000007</v>
      </c>
      <c r="J32" s="27">
        <v>7462786.5199999996</v>
      </c>
      <c r="K32" s="27">
        <v>9354336.3900000006</v>
      </c>
      <c r="L32" s="27">
        <v>7473012.4100000001</v>
      </c>
      <c r="M32" s="27">
        <v>7073481.1200000001</v>
      </c>
      <c r="N32" s="43">
        <v>7371830.75</v>
      </c>
      <c r="O32" s="27"/>
      <c r="P32" s="41">
        <f t="shared" ref="P32:P40" si="16">SUM(D32:O32)</f>
        <v>80062821.730000004</v>
      </c>
      <c r="Q32" s="27"/>
      <c r="R32" s="27"/>
    </row>
    <row r="33" spans="1:18" x14ac:dyDescent="0.25">
      <c r="A33" s="8" t="s">
        <v>37</v>
      </c>
      <c r="B33" s="38">
        <v>2300000</v>
      </c>
      <c r="C33" s="27">
        <f t="shared" ref="C33:C40" si="17">+B33</f>
        <v>2300000</v>
      </c>
      <c r="D33" s="27">
        <v>84812.12</v>
      </c>
      <c r="E33" s="27">
        <v>30946.489999999998</v>
      </c>
      <c r="F33" s="27">
        <v>37276.200000000004</v>
      </c>
      <c r="G33" s="27">
        <v>136199.97999999998</v>
      </c>
      <c r="H33" s="27">
        <v>227563</v>
      </c>
      <c r="I33" s="27">
        <v>82312.81</v>
      </c>
      <c r="J33" s="27">
        <v>248951.99</v>
      </c>
      <c r="K33" s="27">
        <v>14875</v>
      </c>
      <c r="L33" s="27">
        <v>0</v>
      </c>
      <c r="M33" s="27">
        <v>0</v>
      </c>
      <c r="N33" s="43">
        <v>145405.97</v>
      </c>
      <c r="O33" s="27"/>
      <c r="P33" s="41">
        <f t="shared" si="16"/>
        <v>1008343.5599999999</v>
      </c>
      <c r="Q33" s="27"/>
      <c r="R33" s="27"/>
    </row>
    <row r="34" spans="1:18" x14ac:dyDescent="0.25">
      <c r="A34" s="8" t="s">
        <v>38</v>
      </c>
      <c r="B34" s="38">
        <v>10823000</v>
      </c>
      <c r="C34" s="27">
        <f t="shared" si="17"/>
        <v>10823000</v>
      </c>
      <c r="D34" s="27">
        <v>229227.9</v>
      </c>
      <c r="E34" s="27">
        <v>463194.98</v>
      </c>
      <c r="F34" s="27">
        <v>100189.84</v>
      </c>
      <c r="G34" s="27">
        <v>3688953.8</v>
      </c>
      <c r="H34" s="27">
        <v>663823.69999999995</v>
      </c>
      <c r="I34" s="27">
        <v>1013238.05</v>
      </c>
      <c r="J34" s="27">
        <v>417292.38</v>
      </c>
      <c r="K34" s="27">
        <v>348241.1</v>
      </c>
      <c r="L34" s="27">
        <v>1168176.3999999999</v>
      </c>
      <c r="M34" s="27">
        <v>216144.65999999997</v>
      </c>
      <c r="N34" s="43">
        <v>891177.99</v>
      </c>
      <c r="O34" s="27"/>
      <c r="P34" s="41">
        <f t="shared" si="16"/>
        <v>9199660.7999999989</v>
      </c>
      <c r="Q34" s="27"/>
      <c r="R34" s="27"/>
    </row>
    <row r="35" spans="1:18" x14ac:dyDescent="0.25">
      <c r="A35" s="8" t="s">
        <v>107</v>
      </c>
      <c r="B35" s="38">
        <v>10000000</v>
      </c>
      <c r="C35" s="27">
        <f t="shared" si="17"/>
        <v>10000000</v>
      </c>
      <c r="D35" s="27">
        <v>0</v>
      </c>
      <c r="E35" s="27">
        <v>18319.5</v>
      </c>
      <c r="F35" s="27">
        <v>0</v>
      </c>
      <c r="G35" s="27">
        <v>4660.63</v>
      </c>
      <c r="H35" s="27">
        <v>579817.63</v>
      </c>
      <c r="I35" s="27">
        <v>0</v>
      </c>
      <c r="J35" s="27">
        <v>0</v>
      </c>
      <c r="K35" s="27">
        <v>0</v>
      </c>
      <c r="L35" s="27">
        <v>0</v>
      </c>
      <c r="M35" s="27">
        <v>666233.30000000005</v>
      </c>
      <c r="N35" s="43">
        <v>4200</v>
      </c>
      <c r="O35" s="27"/>
      <c r="P35" s="41">
        <f t="shared" si="16"/>
        <v>1273231.06</v>
      </c>
      <c r="Q35" s="27"/>
      <c r="R35" s="27"/>
    </row>
    <row r="36" spans="1:18" x14ac:dyDescent="0.25">
      <c r="A36" s="8" t="s">
        <v>39</v>
      </c>
      <c r="B36" s="38">
        <v>10600000</v>
      </c>
      <c r="C36" s="27">
        <f t="shared" si="17"/>
        <v>10600000</v>
      </c>
      <c r="D36" s="27">
        <v>92711.87</v>
      </c>
      <c r="E36" s="27">
        <v>633111.13</v>
      </c>
      <c r="F36" s="27">
        <v>110437.64</v>
      </c>
      <c r="G36" s="27">
        <v>337088.64</v>
      </c>
      <c r="H36" s="27">
        <v>730250.92</v>
      </c>
      <c r="I36" s="27">
        <v>543683.12</v>
      </c>
      <c r="J36" s="27">
        <v>102144.97</v>
      </c>
      <c r="K36" s="27">
        <v>230448.22</v>
      </c>
      <c r="L36" s="27">
        <v>459194.88</v>
      </c>
      <c r="M36" s="27">
        <v>345954.26</v>
      </c>
      <c r="N36" s="43">
        <v>1373022.72</v>
      </c>
      <c r="O36" s="27">
        <v>0</v>
      </c>
      <c r="P36" s="41">
        <f t="shared" si="16"/>
        <v>4958048.37</v>
      </c>
      <c r="Q36" s="27">
        <v>0</v>
      </c>
      <c r="R36" s="27"/>
    </row>
    <row r="37" spans="1:18" x14ac:dyDescent="0.25">
      <c r="A37" s="8" t="s">
        <v>40</v>
      </c>
      <c r="B37" s="38">
        <v>1330747.0000000002</v>
      </c>
      <c r="C37" s="27">
        <f t="shared" si="17"/>
        <v>1330747.0000000002</v>
      </c>
      <c r="D37" s="27">
        <v>128416.26</v>
      </c>
      <c r="E37" s="27">
        <v>98758.819999999992</v>
      </c>
      <c r="F37" s="27">
        <v>264669.02</v>
      </c>
      <c r="G37" s="27">
        <v>48571.5</v>
      </c>
      <c r="H37" s="27">
        <v>236336.91</v>
      </c>
      <c r="I37" s="27">
        <v>694975.23</v>
      </c>
      <c r="J37" s="27">
        <v>93959.1</v>
      </c>
      <c r="K37" s="27">
        <v>37389.120000000003</v>
      </c>
      <c r="L37" s="27">
        <v>106237.79000000001</v>
      </c>
      <c r="M37" s="27">
        <v>163869.16</v>
      </c>
      <c r="N37" s="43">
        <v>330110.90000000002</v>
      </c>
      <c r="O37" s="27"/>
      <c r="P37" s="41">
        <f t="shared" si="16"/>
        <v>2203293.81</v>
      </c>
      <c r="Q37" s="27"/>
      <c r="R37" s="27"/>
    </row>
    <row r="38" spans="1:18" x14ac:dyDescent="0.25">
      <c r="A38" s="8" t="s">
        <v>41</v>
      </c>
      <c r="B38" s="38">
        <v>113480750.00000001</v>
      </c>
      <c r="C38" s="27">
        <f t="shared" si="17"/>
        <v>113480750.00000001</v>
      </c>
      <c r="D38" s="27">
        <v>8823346.9600000009</v>
      </c>
      <c r="E38" s="27">
        <v>9424583.540000001</v>
      </c>
      <c r="F38" s="27">
        <v>8842874.6500000004</v>
      </c>
      <c r="G38" s="27">
        <v>9414367.4199999999</v>
      </c>
      <c r="H38" s="27">
        <v>8851472.6399999987</v>
      </c>
      <c r="I38" s="27">
        <v>9805319.0899999999</v>
      </c>
      <c r="J38" s="27">
        <v>9170022.5600000005</v>
      </c>
      <c r="K38" s="27">
        <v>8849184.459999999</v>
      </c>
      <c r="L38" s="27">
        <v>9071795.8599999994</v>
      </c>
      <c r="M38" s="27">
        <v>9194263.7300000004</v>
      </c>
      <c r="N38" s="43">
        <v>9060228.3000000007</v>
      </c>
      <c r="O38" s="27"/>
      <c r="P38" s="41">
        <f t="shared" si="16"/>
        <v>100507459.20999999</v>
      </c>
      <c r="Q38" s="27"/>
      <c r="R38" s="27"/>
    </row>
    <row r="39" spans="1:18" ht="30" x14ac:dyDescent="0.25">
      <c r="A39" s="10" t="s">
        <v>42</v>
      </c>
      <c r="B39" s="38">
        <v>0</v>
      </c>
      <c r="C39" s="27">
        <f t="shared" si="17"/>
        <v>0</v>
      </c>
      <c r="D39" s="27"/>
      <c r="E39" s="27"/>
      <c r="F39" s="27"/>
      <c r="G39" s="27"/>
      <c r="H39" s="27"/>
      <c r="I39" s="27"/>
      <c r="J39" s="27"/>
      <c r="K39" s="27"/>
      <c r="L39" s="27"/>
      <c r="M39" s="27"/>
      <c r="O39" s="27"/>
      <c r="P39" s="41">
        <f t="shared" si="16"/>
        <v>0</v>
      </c>
      <c r="Q39" s="27"/>
      <c r="R39" s="27"/>
    </row>
    <row r="40" spans="1:18" x14ac:dyDescent="0.25">
      <c r="A40" s="8" t="s">
        <v>43</v>
      </c>
      <c r="B40" s="38">
        <v>25600000</v>
      </c>
      <c r="C40" s="27">
        <f t="shared" si="17"/>
        <v>25600000</v>
      </c>
      <c r="D40" s="27">
        <v>524838.51</v>
      </c>
      <c r="E40" s="27">
        <v>3225604.22</v>
      </c>
      <c r="F40" s="27">
        <v>947889.37000000011</v>
      </c>
      <c r="G40" s="27">
        <v>934326.15</v>
      </c>
      <c r="H40" s="27">
        <v>2111042.5499999998</v>
      </c>
      <c r="I40" s="27">
        <v>2877381.01</v>
      </c>
      <c r="J40" s="27">
        <v>2146322.66</v>
      </c>
      <c r="K40" s="27">
        <v>3019314.5</v>
      </c>
      <c r="L40" s="27">
        <v>1625534.44</v>
      </c>
      <c r="M40" s="27">
        <v>5770058.919999999</v>
      </c>
      <c r="N40" s="43">
        <v>2724826.69</v>
      </c>
      <c r="O40" s="27"/>
      <c r="P40" s="41">
        <f t="shared" si="16"/>
        <v>25907139.02</v>
      </c>
      <c r="Q40" s="27"/>
      <c r="R40" s="27"/>
    </row>
    <row r="41" spans="1:18" x14ac:dyDescent="0.25">
      <c r="A41" s="6" t="s">
        <v>44</v>
      </c>
      <c r="B41" s="24">
        <f>SUM(B42:B49)</f>
        <v>630702835</v>
      </c>
      <c r="C41" s="24">
        <f>SUM(C42:C49)</f>
        <v>580484251.67000008</v>
      </c>
      <c r="D41" s="24">
        <f t="shared" ref="D41:H41" si="18">SUM(D42:D49)</f>
        <v>34532940</v>
      </c>
      <c r="E41" s="24">
        <f>SUM(E42:E49)</f>
        <v>43997420.979999997</v>
      </c>
      <c r="F41" s="24">
        <f t="shared" si="18"/>
        <v>38476465</v>
      </c>
      <c r="G41" s="24">
        <f t="shared" si="18"/>
        <v>53872981.990000002</v>
      </c>
      <c r="H41" s="24">
        <f t="shared" si="18"/>
        <v>42153064.259999998</v>
      </c>
      <c r="I41" s="24">
        <f>SUM(I42:I49)</f>
        <v>46080019.850000001</v>
      </c>
      <c r="J41" s="24">
        <f>SUM(J42:J49)</f>
        <v>39765752.079999998</v>
      </c>
      <c r="K41" s="24">
        <f>SUM(K42:K49)</f>
        <v>39138586.159999996</v>
      </c>
      <c r="L41" s="24">
        <f>SUM(L42:L49)</f>
        <v>42689961</v>
      </c>
      <c r="M41" s="24">
        <f>SUM(M42:M49)</f>
        <v>57844886.299999997</v>
      </c>
      <c r="N41" s="24">
        <f t="shared" ref="N41:O41" si="19">SUM(N42:N49)</f>
        <v>42209064.939999998</v>
      </c>
      <c r="O41" s="24">
        <f t="shared" si="19"/>
        <v>0</v>
      </c>
      <c r="P41" s="7">
        <f>SUM(D41:O41)</f>
        <v>480761142.55999994</v>
      </c>
      <c r="Q41" s="27"/>
      <c r="R41" s="27"/>
    </row>
    <row r="42" spans="1:18" x14ac:dyDescent="0.25">
      <c r="A42" s="8" t="s">
        <v>45</v>
      </c>
      <c r="B42" s="38">
        <v>630702835</v>
      </c>
      <c r="C42" s="27">
        <v>580484251.67000008</v>
      </c>
      <c r="D42" s="27">
        <v>34532940</v>
      </c>
      <c r="E42" s="27">
        <v>43997420.979999997</v>
      </c>
      <c r="F42" s="27">
        <v>38476465</v>
      </c>
      <c r="G42" s="27">
        <v>53872981.990000002</v>
      </c>
      <c r="H42" s="27">
        <v>42153064.259999998</v>
      </c>
      <c r="I42" s="27">
        <v>46080019.850000001</v>
      </c>
      <c r="J42" s="27">
        <v>39765752.079999998</v>
      </c>
      <c r="K42" s="27">
        <v>39138586.159999996</v>
      </c>
      <c r="L42" s="27">
        <v>42689961</v>
      </c>
      <c r="M42" s="27">
        <v>57809246.299999997</v>
      </c>
      <c r="N42" s="43">
        <f>42240064.94-31000</f>
        <v>42209064.939999998</v>
      </c>
      <c r="O42" s="27"/>
      <c r="P42" s="41">
        <f>SUM(D42:O42)</f>
        <v>480725502.55999994</v>
      </c>
      <c r="Q42" s="27"/>
      <c r="R42" s="27"/>
    </row>
    <row r="43" spans="1:18" x14ac:dyDescent="0.25">
      <c r="A43" s="8" t="s">
        <v>46</v>
      </c>
      <c r="B43" s="38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O43" s="27"/>
      <c r="P43" s="27"/>
      <c r="Q43" s="27"/>
      <c r="R43" s="27"/>
    </row>
    <row r="44" spans="1:18" x14ac:dyDescent="0.25">
      <c r="A44" s="8" t="s">
        <v>47</v>
      </c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O44" s="27"/>
      <c r="P44" s="27"/>
      <c r="Q44" s="27"/>
      <c r="R44" s="27"/>
    </row>
    <row r="45" spans="1:18" x14ac:dyDescent="0.25">
      <c r="A45" s="8" t="s">
        <v>48</v>
      </c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O45" s="27"/>
      <c r="P45" s="27"/>
      <c r="Q45" s="27"/>
      <c r="R45" s="27"/>
    </row>
    <row r="46" spans="1:18" x14ac:dyDescent="0.25">
      <c r="A46" s="8" t="s">
        <v>49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O46" s="27"/>
      <c r="P46" s="27"/>
      <c r="Q46" s="27"/>
      <c r="R46" s="27"/>
    </row>
    <row r="47" spans="1:18" x14ac:dyDescent="0.25">
      <c r="A47" s="8" t="s">
        <v>50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O47" s="27"/>
      <c r="P47" s="27"/>
      <c r="Q47" s="27"/>
      <c r="R47" s="27"/>
    </row>
    <row r="48" spans="1:18" x14ac:dyDescent="0.25">
      <c r="A48" s="8" t="s">
        <v>51</v>
      </c>
      <c r="B48" s="38"/>
      <c r="C48" s="27"/>
      <c r="D48" s="27">
        <v>0</v>
      </c>
      <c r="F48" s="27"/>
      <c r="G48" s="27">
        <v>0</v>
      </c>
      <c r="H48" s="27">
        <v>0</v>
      </c>
      <c r="I48" s="27">
        <v>0</v>
      </c>
      <c r="J48" s="27">
        <v>0</v>
      </c>
      <c r="K48" s="27">
        <v>0</v>
      </c>
      <c r="L48" s="27">
        <v>0</v>
      </c>
      <c r="M48" s="27">
        <v>35640</v>
      </c>
      <c r="O48" s="27">
        <v>0</v>
      </c>
      <c r="P48" s="41">
        <f>SUM(D48:O48)</f>
        <v>35640</v>
      </c>
      <c r="Q48" s="27">
        <v>0</v>
      </c>
      <c r="R48" s="27"/>
    </row>
    <row r="49" spans="1:18" x14ac:dyDescent="0.25">
      <c r="A49" s="8" t="s">
        <v>52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O49" s="27"/>
      <c r="P49" s="27"/>
      <c r="Q49" s="27"/>
      <c r="R49" s="27"/>
    </row>
    <row r="50" spans="1:18" x14ac:dyDescent="0.25">
      <c r="A50" s="6" t="s">
        <v>53</v>
      </c>
      <c r="B50" s="24">
        <f>SUM(B51:B56)</f>
        <v>0</v>
      </c>
      <c r="C50" s="24">
        <f t="shared" ref="C50:C56" si="20">+B50</f>
        <v>0</v>
      </c>
      <c r="D50" s="27"/>
      <c r="E50" s="27"/>
      <c r="F50" s="27"/>
      <c r="G50" s="27"/>
      <c r="H50" s="27"/>
      <c r="I50" s="27"/>
      <c r="J50" s="27"/>
      <c r="K50" s="27"/>
      <c r="L50" s="27"/>
      <c r="M50" s="27"/>
      <c r="O50" s="27"/>
      <c r="P50" s="7">
        <f>SUM(D50:O50)</f>
        <v>0</v>
      </c>
      <c r="Q50" s="27"/>
      <c r="R50" s="27"/>
    </row>
    <row r="51" spans="1:18" x14ac:dyDescent="0.25">
      <c r="A51" s="8" t="s">
        <v>54</v>
      </c>
      <c r="B51" s="27">
        <v>0</v>
      </c>
      <c r="C51" s="27">
        <f t="shared" si="20"/>
        <v>0</v>
      </c>
      <c r="D51" s="27"/>
      <c r="E51" s="27"/>
      <c r="F51" s="27"/>
      <c r="G51" s="27"/>
      <c r="H51" s="27"/>
      <c r="I51" s="27"/>
      <c r="J51" s="27"/>
      <c r="K51" s="27"/>
      <c r="L51" s="27"/>
      <c r="M51" s="27"/>
      <c r="O51" s="27"/>
      <c r="P51" s="27"/>
      <c r="Q51" s="27"/>
      <c r="R51" s="27"/>
    </row>
    <row r="52" spans="1:18" x14ac:dyDescent="0.25">
      <c r="A52" s="8" t="s">
        <v>55</v>
      </c>
      <c r="B52" s="27">
        <v>0</v>
      </c>
      <c r="C52" s="27">
        <f t="shared" si="20"/>
        <v>0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O52" s="27"/>
      <c r="P52" s="27"/>
      <c r="Q52" s="27"/>
      <c r="R52" s="27"/>
    </row>
    <row r="53" spans="1:18" x14ac:dyDescent="0.25">
      <c r="A53" s="8" t="s">
        <v>56</v>
      </c>
      <c r="B53" s="27">
        <v>0</v>
      </c>
      <c r="C53" s="27">
        <f t="shared" si="20"/>
        <v>0</v>
      </c>
      <c r="D53" s="27"/>
      <c r="E53" s="27"/>
      <c r="F53" s="27"/>
      <c r="G53" s="27"/>
      <c r="H53" s="27"/>
      <c r="I53" s="27"/>
      <c r="J53" s="27"/>
      <c r="K53" s="27"/>
      <c r="L53" s="27"/>
      <c r="M53" s="27"/>
      <c r="O53" s="27"/>
      <c r="P53" s="27"/>
      <c r="Q53" s="27"/>
      <c r="R53" s="27"/>
    </row>
    <row r="54" spans="1:18" x14ac:dyDescent="0.25">
      <c r="A54" s="8" t="s">
        <v>57</v>
      </c>
      <c r="B54" s="27">
        <v>0</v>
      </c>
      <c r="C54" s="27">
        <f t="shared" si="20"/>
        <v>0</v>
      </c>
      <c r="D54" s="27"/>
      <c r="E54" s="27"/>
      <c r="F54" s="27"/>
      <c r="G54" s="27"/>
      <c r="H54" s="27"/>
      <c r="I54" s="27"/>
      <c r="J54" s="27"/>
      <c r="K54" s="27"/>
      <c r="L54" s="27"/>
      <c r="M54" s="27"/>
      <c r="O54" s="27"/>
      <c r="P54" s="27"/>
      <c r="Q54" s="27"/>
      <c r="R54" s="27"/>
    </row>
    <row r="55" spans="1:18" x14ac:dyDescent="0.25">
      <c r="A55" s="8" t="s">
        <v>58</v>
      </c>
      <c r="B55" s="27">
        <v>0</v>
      </c>
      <c r="C55" s="27">
        <f t="shared" si="20"/>
        <v>0</v>
      </c>
      <c r="D55" s="27"/>
      <c r="E55" s="27"/>
      <c r="F55" s="27"/>
      <c r="G55" s="27"/>
      <c r="H55" s="27"/>
      <c r="I55" s="27"/>
      <c r="J55" s="27"/>
      <c r="K55" s="27"/>
      <c r="L55" s="27"/>
      <c r="M55" s="27"/>
      <c r="O55" s="27"/>
      <c r="P55" s="27"/>
      <c r="Q55" s="27"/>
      <c r="R55" s="27"/>
    </row>
    <row r="56" spans="1:18" x14ac:dyDescent="0.25">
      <c r="A56" s="8" t="s">
        <v>59</v>
      </c>
      <c r="B56" s="27">
        <v>0</v>
      </c>
      <c r="C56" s="27">
        <f t="shared" si="20"/>
        <v>0</v>
      </c>
      <c r="D56" s="27"/>
      <c r="E56" s="27"/>
      <c r="F56" s="27"/>
      <c r="G56" s="27"/>
      <c r="H56" s="27"/>
      <c r="I56" s="27"/>
      <c r="J56" s="27"/>
      <c r="K56" s="27"/>
      <c r="L56" s="27"/>
      <c r="M56" s="27"/>
      <c r="O56" s="27"/>
      <c r="P56" s="27"/>
      <c r="Q56" s="27"/>
      <c r="R56" s="27"/>
    </row>
    <row r="57" spans="1:18" x14ac:dyDescent="0.25">
      <c r="A57" s="6" t="s">
        <v>60</v>
      </c>
      <c r="B57" s="24">
        <f>SUM(B58:B66)</f>
        <v>168905200</v>
      </c>
      <c r="C57" s="24">
        <f>SUM(C58:C66)</f>
        <v>168905200</v>
      </c>
      <c r="D57" s="24">
        <f t="shared" ref="D57:Q57" si="21">SUM(D58:D66)</f>
        <v>1799778.48</v>
      </c>
      <c r="E57" s="24">
        <f t="shared" si="21"/>
        <v>1745057.71</v>
      </c>
      <c r="F57" s="24">
        <f t="shared" si="21"/>
        <v>209284.2</v>
      </c>
      <c r="G57" s="24">
        <f t="shared" si="21"/>
        <v>1498996.3</v>
      </c>
      <c r="H57" s="24">
        <f t="shared" si="21"/>
        <v>1560577.57</v>
      </c>
      <c r="I57" s="24">
        <f t="shared" ref="I57:N57" si="22">SUM(I58:I66)</f>
        <v>1165660.0900000001</v>
      </c>
      <c r="J57" s="24">
        <f t="shared" si="22"/>
        <v>4361424.1000000006</v>
      </c>
      <c r="K57" s="24">
        <f t="shared" si="22"/>
        <v>1974911.5399999998</v>
      </c>
      <c r="L57" s="24">
        <f t="shared" si="22"/>
        <v>552586.89</v>
      </c>
      <c r="M57" s="24">
        <f t="shared" si="22"/>
        <v>437951</v>
      </c>
      <c r="N57" s="24">
        <f t="shared" si="22"/>
        <v>0</v>
      </c>
      <c r="O57" s="24">
        <f t="shared" si="21"/>
        <v>0</v>
      </c>
      <c r="P57" s="7">
        <f>SUM(D57:O57)</f>
        <v>15306227.880000001</v>
      </c>
      <c r="Q57" s="24">
        <f t="shared" si="21"/>
        <v>0</v>
      </c>
      <c r="R57" s="27"/>
    </row>
    <row r="58" spans="1:18" x14ac:dyDescent="0.25">
      <c r="A58" s="8" t="s">
        <v>61</v>
      </c>
      <c r="B58" s="38">
        <v>35000000</v>
      </c>
      <c r="C58" s="27">
        <f t="shared" ref="C58:C66" si="23">+B58</f>
        <v>35000000</v>
      </c>
      <c r="D58" s="27">
        <v>1799778.48</v>
      </c>
      <c r="E58" s="27">
        <v>735744.16</v>
      </c>
      <c r="F58" s="27">
        <v>209284.2</v>
      </c>
      <c r="G58" s="27">
        <v>1270513.6200000001</v>
      </c>
      <c r="H58" s="27">
        <v>168036.6</v>
      </c>
      <c r="I58" s="27">
        <v>617193.33000000007</v>
      </c>
      <c r="J58" s="27">
        <v>4241499.1000000006</v>
      </c>
      <c r="K58" s="27">
        <v>1886429.2399999998</v>
      </c>
      <c r="L58" s="27">
        <v>506389.89</v>
      </c>
      <c r="M58" s="27">
        <v>0</v>
      </c>
      <c r="O58" s="27"/>
      <c r="P58" s="41">
        <f>SUM(D58:O58)</f>
        <v>11434868.620000003</v>
      </c>
      <c r="Q58" s="27"/>
      <c r="R58" s="27"/>
    </row>
    <row r="59" spans="1:18" x14ac:dyDescent="0.25">
      <c r="A59" s="8" t="s">
        <v>62</v>
      </c>
      <c r="B59" s="38">
        <v>12955200</v>
      </c>
      <c r="C59" s="27">
        <f t="shared" si="23"/>
        <v>12955200</v>
      </c>
      <c r="D59" s="13"/>
      <c r="E59" s="13">
        <v>941817.55</v>
      </c>
      <c r="F59" s="13"/>
      <c r="G59" s="13"/>
      <c r="H59" s="13">
        <v>1257548.97</v>
      </c>
      <c r="I59" s="13">
        <v>485584.98</v>
      </c>
      <c r="J59" s="13">
        <v>119925</v>
      </c>
      <c r="K59" s="13"/>
      <c r="L59" s="13"/>
      <c r="M59" s="42">
        <v>368750</v>
      </c>
      <c r="O59" s="27"/>
      <c r="P59" s="41">
        <f>SUM(D59:O59)</f>
        <v>3173626.5</v>
      </c>
      <c r="Q59" s="27"/>
      <c r="R59" s="27"/>
    </row>
    <row r="60" spans="1:18" x14ac:dyDescent="0.25">
      <c r="A60" s="8" t="s">
        <v>63</v>
      </c>
      <c r="B60" s="38">
        <v>100000</v>
      </c>
      <c r="C60" s="27">
        <f t="shared" si="23"/>
        <v>100000</v>
      </c>
      <c r="D60" s="27"/>
      <c r="E60" s="27"/>
      <c r="F60" s="27"/>
      <c r="G60" s="27"/>
      <c r="H60" s="27"/>
      <c r="I60" s="27"/>
      <c r="J60" s="27"/>
      <c r="K60" s="27"/>
      <c r="L60" s="27"/>
      <c r="M60" s="27"/>
      <c r="O60" s="27"/>
      <c r="P60" s="27"/>
      <c r="Q60" s="27"/>
      <c r="R60" s="27"/>
    </row>
    <row r="61" spans="1:18" x14ac:dyDescent="0.25">
      <c r="A61" s="8" t="s">
        <v>64</v>
      </c>
      <c r="B61" s="38">
        <v>500000</v>
      </c>
      <c r="C61" s="27">
        <f t="shared" si="23"/>
        <v>500000</v>
      </c>
      <c r="D61" s="27"/>
      <c r="E61" s="27"/>
      <c r="F61" s="27"/>
      <c r="G61" s="27"/>
      <c r="H61" s="27"/>
      <c r="I61" s="27"/>
      <c r="J61" s="27"/>
      <c r="K61" s="27"/>
      <c r="L61" s="27"/>
      <c r="M61" s="27"/>
      <c r="O61" s="27"/>
      <c r="P61" s="27"/>
      <c r="Q61" s="27"/>
      <c r="R61" s="27"/>
    </row>
    <row r="62" spans="1:18" x14ac:dyDescent="0.25">
      <c r="A62" s="8" t="s">
        <v>65</v>
      </c>
      <c r="B62" s="38">
        <v>18100000</v>
      </c>
      <c r="C62" s="27">
        <f t="shared" si="23"/>
        <v>18100000</v>
      </c>
      <c r="D62" s="27"/>
      <c r="E62" s="25">
        <v>67496</v>
      </c>
      <c r="F62" s="27"/>
      <c r="G62" s="25">
        <v>228482.68</v>
      </c>
      <c r="H62" s="13">
        <v>134992</v>
      </c>
      <c r="I62" s="13">
        <v>62881.78</v>
      </c>
      <c r="J62" s="13"/>
      <c r="K62" s="27">
        <v>88482.3</v>
      </c>
      <c r="L62" s="27">
        <v>46197</v>
      </c>
      <c r="M62" s="27">
        <v>69201</v>
      </c>
      <c r="O62" s="27"/>
      <c r="P62" s="41">
        <f>SUM(D62:O62)</f>
        <v>697732.76</v>
      </c>
      <c r="Q62" s="27"/>
      <c r="R62" s="27"/>
    </row>
    <row r="63" spans="1:18" x14ac:dyDescent="0.25">
      <c r="A63" s="8" t="s">
        <v>66</v>
      </c>
      <c r="B63" s="38">
        <v>750000</v>
      </c>
      <c r="C63" s="27">
        <f t="shared" si="23"/>
        <v>750000</v>
      </c>
      <c r="D63" s="27"/>
      <c r="E63" s="27"/>
      <c r="F63" s="27"/>
      <c r="G63" s="27"/>
      <c r="H63" s="27"/>
      <c r="I63" s="27"/>
      <c r="J63" s="27"/>
      <c r="K63" s="27"/>
      <c r="L63" s="27"/>
      <c r="M63" s="27"/>
      <c r="O63" s="27"/>
      <c r="P63" s="27"/>
      <c r="Q63" s="27"/>
      <c r="R63" s="27"/>
    </row>
    <row r="64" spans="1:18" x14ac:dyDescent="0.25">
      <c r="A64" s="8" t="s">
        <v>67</v>
      </c>
      <c r="B64" s="38"/>
      <c r="C64" s="27">
        <f t="shared" si="23"/>
        <v>0</v>
      </c>
      <c r="D64" s="27"/>
      <c r="E64" s="27"/>
      <c r="F64" s="27"/>
      <c r="G64" s="27"/>
      <c r="H64" s="27"/>
      <c r="I64" s="27"/>
      <c r="J64" s="27"/>
      <c r="K64" s="27"/>
      <c r="L64" s="27"/>
      <c r="M64" s="27"/>
      <c r="O64" s="27"/>
      <c r="P64" s="27"/>
      <c r="Q64" s="27"/>
      <c r="R64" s="27"/>
    </row>
    <row r="65" spans="1:18" x14ac:dyDescent="0.25">
      <c r="A65" s="8" t="s">
        <v>68</v>
      </c>
      <c r="B65" s="38">
        <v>1500000</v>
      </c>
      <c r="C65" s="27">
        <f t="shared" si="23"/>
        <v>1500000</v>
      </c>
      <c r="D65" s="27"/>
      <c r="E65" s="27"/>
      <c r="F65" s="27"/>
      <c r="G65" s="27"/>
      <c r="H65" s="27"/>
      <c r="I65" s="27"/>
      <c r="J65" s="27"/>
      <c r="K65" s="27"/>
      <c r="L65" s="27"/>
      <c r="M65" s="27"/>
      <c r="O65" s="27"/>
      <c r="P65" s="27"/>
      <c r="Q65" s="27"/>
      <c r="R65" s="27"/>
    </row>
    <row r="66" spans="1:18" x14ac:dyDescent="0.25">
      <c r="A66" s="8" t="s">
        <v>69</v>
      </c>
      <c r="B66" s="38">
        <v>100000000</v>
      </c>
      <c r="C66" s="27">
        <f t="shared" si="23"/>
        <v>100000000</v>
      </c>
      <c r="D66" s="27"/>
      <c r="E66" s="27"/>
      <c r="F66" s="27"/>
      <c r="G66" s="27"/>
      <c r="H66" s="27"/>
      <c r="I66" s="27"/>
      <c r="J66" s="27"/>
      <c r="K66" s="27"/>
      <c r="L66" s="27"/>
      <c r="M66" s="27"/>
      <c r="O66" s="27"/>
      <c r="P66" s="27"/>
      <c r="Q66" s="27"/>
      <c r="R66" s="27"/>
    </row>
    <row r="67" spans="1:18" x14ac:dyDescent="0.25">
      <c r="A67" s="6" t="s">
        <v>70</v>
      </c>
      <c r="B67" s="24">
        <f>SUM(B68:B71)</f>
        <v>101300000</v>
      </c>
      <c r="C67" s="24">
        <f>SUM(C68:C71)</f>
        <v>103123695.83</v>
      </c>
      <c r="D67" s="24">
        <f t="shared" ref="D67:O67" si="24">SUM(D68:D71)</f>
        <v>3123695.82</v>
      </c>
      <c r="E67" s="24">
        <f t="shared" si="24"/>
        <v>0</v>
      </c>
      <c r="F67" s="24">
        <f t="shared" si="24"/>
        <v>0</v>
      </c>
      <c r="G67" s="24">
        <f t="shared" si="24"/>
        <v>0</v>
      </c>
      <c r="H67" s="24">
        <f t="shared" si="24"/>
        <v>0</v>
      </c>
      <c r="I67" s="24">
        <f>SUM(I68:I71)</f>
        <v>0</v>
      </c>
      <c r="J67" s="24">
        <f>SUM(J68:J71)</f>
        <v>0</v>
      </c>
      <c r="K67" s="24">
        <f>SUM(K68:K71)</f>
        <v>0</v>
      </c>
      <c r="L67" s="24">
        <f>SUM(L68:L71)</f>
        <v>0</v>
      </c>
      <c r="M67" s="24">
        <f>SUM(M68:M71)</f>
        <v>0</v>
      </c>
      <c r="O67" s="24">
        <f t="shared" si="24"/>
        <v>0</v>
      </c>
      <c r="P67" s="7">
        <f>SUM(D67:O67)</f>
        <v>3123695.82</v>
      </c>
      <c r="Q67" s="27"/>
      <c r="R67" s="27"/>
    </row>
    <row r="68" spans="1:18" x14ac:dyDescent="0.25">
      <c r="A68" s="8" t="s">
        <v>71</v>
      </c>
      <c r="B68" s="38">
        <v>100000000</v>
      </c>
      <c r="C68" s="27">
        <f>+B68</f>
        <v>100000000</v>
      </c>
      <c r="D68" s="27"/>
      <c r="E68" s="27"/>
      <c r="F68" s="27"/>
      <c r="G68" s="27"/>
      <c r="H68" s="27"/>
      <c r="I68" s="27"/>
      <c r="J68" s="27"/>
      <c r="K68" s="27"/>
      <c r="L68" s="27"/>
      <c r="M68" s="27"/>
      <c r="O68" s="27"/>
      <c r="P68" s="27"/>
      <c r="Q68" s="27"/>
      <c r="R68" s="27"/>
    </row>
    <row r="69" spans="1:18" x14ac:dyDescent="0.25">
      <c r="A69" s="8" t="s">
        <v>72</v>
      </c>
      <c r="B69" s="38">
        <v>1300000</v>
      </c>
      <c r="C69" s="27">
        <v>3123695.83</v>
      </c>
      <c r="D69" s="27">
        <v>3123695.82</v>
      </c>
      <c r="E69" s="27"/>
      <c r="F69" s="27"/>
      <c r="G69" s="27"/>
      <c r="H69" s="27"/>
      <c r="I69" s="27"/>
      <c r="J69" s="27"/>
      <c r="K69" s="27"/>
      <c r="L69" s="27"/>
      <c r="M69" s="27"/>
      <c r="O69" s="27"/>
      <c r="P69" s="27"/>
      <c r="Q69" s="27"/>
      <c r="R69" s="27"/>
    </row>
    <row r="70" spans="1:18" x14ac:dyDescent="0.25">
      <c r="A70" s="8" t="s">
        <v>73</v>
      </c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O70" s="27"/>
      <c r="P70" s="27"/>
      <c r="Q70" s="27"/>
      <c r="R70" s="27"/>
    </row>
    <row r="71" spans="1:18" ht="30" x14ac:dyDescent="0.25">
      <c r="A71" s="10" t="s">
        <v>74</v>
      </c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O71" s="27"/>
      <c r="P71" s="27"/>
      <c r="Q71" s="27"/>
      <c r="R71" s="27"/>
    </row>
    <row r="72" spans="1:18" x14ac:dyDescent="0.25">
      <c r="A72" s="6" t="s">
        <v>75</v>
      </c>
      <c r="B72" s="24">
        <f>SUM(B73:B74)</f>
        <v>0</v>
      </c>
      <c r="C72" s="24">
        <f t="shared" ref="C72:O72" si="25">SUM(C73:C74)</f>
        <v>0</v>
      </c>
      <c r="D72" s="24">
        <f t="shared" si="25"/>
        <v>0</v>
      </c>
      <c r="E72" s="24">
        <f t="shared" si="25"/>
        <v>0</v>
      </c>
      <c r="F72" s="24">
        <f t="shared" si="25"/>
        <v>0</v>
      </c>
      <c r="G72" s="24">
        <f t="shared" si="25"/>
        <v>0</v>
      </c>
      <c r="H72" s="24">
        <f t="shared" si="25"/>
        <v>0</v>
      </c>
      <c r="I72" s="24">
        <f>SUM(I73:I74)</f>
        <v>0</v>
      </c>
      <c r="J72" s="24">
        <f>SUM(J73:J74)</f>
        <v>0</v>
      </c>
      <c r="K72" s="24">
        <f>SUM(K73:K74)</f>
        <v>0</v>
      </c>
      <c r="L72" s="24">
        <f>SUM(L73:L74)</f>
        <v>0</v>
      </c>
      <c r="M72" s="24">
        <f>SUM(M73:M74)</f>
        <v>0</v>
      </c>
      <c r="O72" s="24">
        <f t="shared" si="25"/>
        <v>0</v>
      </c>
      <c r="P72" s="41">
        <f>SUM(D72:O72)</f>
        <v>0</v>
      </c>
      <c r="Q72" s="27"/>
      <c r="R72" s="27"/>
    </row>
    <row r="73" spans="1:18" x14ac:dyDescent="0.25">
      <c r="A73" s="8" t="s">
        <v>76</v>
      </c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O73" s="27"/>
      <c r="P73" s="27"/>
      <c r="Q73" s="27"/>
      <c r="R73" s="27"/>
    </row>
    <row r="74" spans="1:18" x14ac:dyDescent="0.25">
      <c r="A74" s="8" t="s">
        <v>77</v>
      </c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O74" s="27"/>
      <c r="P74" s="27"/>
      <c r="Q74" s="27"/>
      <c r="R74" s="27"/>
    </row>
    <row r="75" spans="1:18" x14ac:dyDescent="0.25">
      <c r="A75" s="6" t="s">
        <v>78</v>
      </c>
      <c r="B75" s="24">
        <f>SUM(B76:B78)</f>
        <v>0</v>
      </c>
      <c r="C75" s="24">
        <f t="shared" ref="C75:O75" si="26">SUM(C76:C78)</f>
        <v>0</v>
      </c>
      <c r="D75" s="24">
        <f t="shared" si="26"/>
        <v>0</v>
      </c>
      <c r="E75" s="24">
        <f t="shared" si="26"/>
        <v>0</v>
      </c>
      <c r="F75" s="24">
        <f t="shared" si="26"/>
        <v>0</v>
      </c>
      <c r="G75" s="24">
        <f t="shared" si="26"/>
        <v>0</v>
      </c>
      <c r="H75" s="24">
        <f t="shared" si="26"/>
        <v>0</v>
      </c>
      <c r="I75" s="24">
        <f>SUM(I76:I78)</f>
        <v>0</v>
      </c>
      <c r="J75" s="24">
        <f>SUM(J76:J78)</f>
        <v>0</v>
      </c>
      <c r="K75" s="24">
        <f>SUM(K76:K78)</f>
        <v>0</v>
      </c>
      <c r="L75" s="24">
        <f>SUM(L76:L78)</f>
        <v>0</v>
      </c>
      <c r="M75" s="24">
        <f>SUM(M76:M78)</f>
        <v>0</v>
      </c>
      <c r="O75" s="24">
        <f t="shared" si="26"/>
        <v>0</v>
      </c>
      <c r="P75" s="41">
        <f>SUM(D75:O75)</f>
        <v>0</v>
      </c>
      <c r="Q75" s="27"/>
      <c r="R75" s="27"/>
    </row>
    <row r="76" spans="1:18" x14ac:dyDescent="0.25">
      <c r="A76" s="8" t="s">
        <v>79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O76" s="27"/>
      <c r="P76" s="27"/>
      <c r="Q76" s="27"/>
      <c r="R76" s="27"/>
    </row>
    <row r="77" spans="1:18" x14ac:dyDescent="0.25">
      <c r="A77" s="8" t="s">
        <v>80</v>
      </c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O77" s="27"/>
      <c r="P77" s="27"/>
      <c r="Q77" s="27"/>
      <c r="R77" s="27"/>
    </row>
    <row r="78" spans="1:18" x14ac:dyDescent="0.25">
      <c r="A78" s="8" t="s">
        <v>81</v>
      </c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O78" s="27"/>
      <c r="P78" s="27"/>
      <c r="Q78" s="27"/>
      <c r="R78" s="27"/>
    </row>
    <row r="79" spans="1:18" x14ac:dyDescent="0.25">
      <c r="A79" s="4" t="s">
        <v>82</v>
      </c>
      <c r="B79" s="39">
        <f>SUM(B86+B83+B80)</f>
        <v>0</v>
      </c>
      <c r="C79" s="39">
        <f t="shared" ref="C79:O79" si="27">SUM(C86+C83+C80)</f>
        <v>0</v>
      </c>
      <c r="D79" s="39">
        <f t="shared" si="27"/>
        <v>0</v>
      </c>
      <c r="E79" s="39">
        <f t="shared" si="27"/>
        <v>0</v>
      </c>
      <c r="F79" s="39">
        <f t="shared" si="27"/>
        <v>0</v>
      </c>
      <c r="G79" s="39">
        <f t="shared" si="27"/>
        <v>0</v>
      </c>
      <c r="H79" s="39">
        <f t="shared" si="27"/>
        <v>0</v>
      </c>
      <c r="I79" s="39">
        <f>SUM(I86+I83+I80)</f>
        <v>0</v>
      </c>
      <c r="J79" s="39">
        <f>SUM(J86+J83+J80)</f>
        <v>0</v>
      </c>
      <c r="K79" s="39">
        <f>SUM(K86+K83+K80)</f>
        <v>0</v>
      </c>
      <c r="L79" s="39">
        <f>SUM(L86+L83+L80)</f>
        <v>0</v>
      </c>
      <c r="M79" s="39">
        <f>SUM(M86+M83+M80)</f>
        <v>0</v>
      </c>
      <c r="O79" s="39">
        <f t="shared" si="27"/>
        <v>0</v>
      </c>
      <c r="P79" s="41">
        <f>SUM(D79:O79)</f>
        <v>0</v>
      </c>
      <c r="Q79" s="27"/>
      <c r="R79" s="27"/>
    </row>
    <row r="80" spans="1:18" x14ac:dyDescent="0.25">
      <c r="A80" s="6" t="s">
        <v>83</v>
      </c>
      <c r="B80" s="24"/>
      <c r="C80" s="24"/>
      <c r="D80" s="27"/>
      <c r="E80" s="27"/>
      <c r="F80" s="27"/>
      <c r="G80" s="27"/>
      <c r="H80" s="27"/>
      <c r="I80" s="27"/>
      <c r="J80" s="27"/>
      <c r="K80" s="27"/>
      <c r="L80" s="27"/>
      <c r="M80" s="27"/>
      <c r="O80" s="27"/>
      <c r="P80" s="27"/>
      <c r="Q80" s="27"/>
      <c r="R80" s="27"/>
    </row>
    <row r="81" spans="1:18" x14ac:dyDescent="0.25">
      <c r="A81" s="8" t="s">
        <v>84</v>
      </c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O81" s="27"/>
      <c r="P81" s="27"/>
      <c r="Q81" s="27"/>
      <c r="R81" s="27"/>
    </row>
    <row r="82" spans="1:18" x14ac:dyDescent="0.25">
      <c r="A82" s="8" t="s">
        <v>85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O82" s="27"/>
      <c r="P82" s="27"/>
      <c r="Q82" s="27"/>
      <c r="R82" s="27"/>
    </row>
    <row r="83" spans="1:18" x14ac:dyDescent="0.25">
      <c r="A83" s="6" t="s">
        <v>86</v>
      </c>
      <c r="B83" s="24"/>
      <c r="C83" s="24"/>
      <c r="D83" s="27"/>
      <c r="E83" s="27"/>
      <c r="F83" s="27"/>
      <c r="G83" s="27"/>
      <c r="H83" s="27"/>
      <c r="I83" s="27"/>
      <c r="J83" s="27"/>
      <c r="K83" s="27"/>
      <c r="L83" s="27"/>
      <c r="M83" s="27"/>
      <c r="O83" s="27"/>
      <c r="P83" s="27"/>
      <c r="Q83" s="27"/>
      <c r="R83" s="27"/>
    </row>
    <row r="84" spans="1:18" x14ac:dyDescent="0.25">
      <c r="A84" s="8" t="s">
        <v>87</v>
      </c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O84" s="27"/>
      <c r="P84" s="27"/>
      <c r="Q84" s="27"/>
      <c r="R84" s="27"/>
    </row>
    <row r="85" spans="1:18" x14ac:dyDescent="0.25">
      <c r="A85" s="8" t="s">
        <v>88</v>
      </c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O85" s="27"/>
      <c r="P85" s="27"/>
      <c r="Q85" s="27"/>
      <c r="R85" s="27"/>
    </row>
    <row r="86" spans="1:18" x14ac:dyDescent="0.25">
      <c r="A86" s="6" t="s">
        <v>89</v>
      </c>
      <c r="B86" s="24"/>
      <c r="C86" s="24"/>
      <c r="D86" s="27"/>
      <c r="E86" s="27"/>
      <c r="F86" s="27"/>
      <c r="G86" s="27"/>
      <c r="H86" s="27"/>
      <c r="I86" s="27"/>
      <c r="J86" s="27"/>
      <c r="K86" s="27"/>
      <c r="L86" s="27"/>
      <c r="M86" s="27"/>
      <c r="O86" s="27"/>
      <c r="P86" s="27"/>
      <c r="Q86" s="27"/>
      <c r="R86" s="27"/>
    </row>
    <row r="87" spans="1:18" x14ac:dyDescent="0.25">
      <c r="A87" s="8" t="s">
        <v>90</v>
      </c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O87" s="27"/>
      <c r="P87" s="27"/>
      <c r="Q87" s="27"/>
      <c r="R87" s="27"/>
    </row>
    <row r="88" spans="1:18" s="23" customFormat="1" x14ac:dyDescent="0.25">
      <c r="A88" s="18" t="s">
        <v>94</v>
      </c>
      <c r="B88" s="24">
        <f>+B89+B92</f>
        <v>1018715219</v>
      </c>
      <c r="C88" s="24">
        <f>+C89+C92</f>
        <v>1018715219</v>
      </c>
      <c r="D88" s="24">
        <f>+D89+D92</f>
        <v>88847862.069999993</v>
      </c>
      <c r="E88" s="24">
        <f t="shared" ref="E88:I88" si="28">+E89+E92</f>
        <v>83011281.599999994</v>
      </c>
      <c r="F88" s="24">
        <f t="shared" si="28"/>
        <v>72277398.920000002</v>
      </c>
      <c r="G88" s="24">
        <f t="shared" si="28"/>
        <v>94050469.790000007</v>
      </c>
      <c r="H88" s="24">
        <f>+H89+H92</f>
        <v>85896422.540000007</v>
      </c>
      <c r="I88" s="24">
        <f t="shared" si="28"/>
        <v>92490719.150000006</v>
      </c>
      <c r="J88" s="24">
        <f>+J89+J92</f>
        <v>91279394.109999999</v>
      </c>
      <c r="K88" s="24">
        <f>+K89+K92</f>
        <v>103160861.36</v>
      </c>
      <c r="L88" s="24">
        <f>+L89+L92</f>
        <v>85926376.569999993</v>
      </c>
      <c r="M88" s="24">
        <f>+M89+M92</f>
        <v>91203053.799999997</v>
      </c>
      <c r="N88" s="24">
        <f>+N89+N92</f>
        <v>85807276.24000001</v>
      </c>
      <c r="O88" s="24">
        <f t="shared" ref="O88" si="29">+O89+O92</f>
        <v>0</v>
      </c>
      <c r="P88" s="7">
        <f t="shared" ref="P88:P109" si="30">SUM(D88:O88)</f>
        <v>973951116.1500001</v>
      </c>
      <c r="Q88" s="24"/>
      <c r="R88" s="24"/>
    </row>
    <row r="89" spans="1:18" s="23" customFormat="1" x14ac:dyDescent="0.25">
      <c r="A89" s="19" t="s">
        <v>19</v>
      </c>
      <c r="B89" s="24">
        <f>+B90+B91</f>
        <v>811715219</v>
      </c>
      <c r="C89" s="24">
        <f>SUM(C90:C91)</f>
        <v>811715219</v>
      </c>
      <c r="D89" s="24">
        <f>+D90+D91</f>
        <v>67642934.920000002</v>
      </c>
      <c r="E89" s="24">
        <f t="shared" ref="E89:H89" si="31">+E90+E91</f>
        <v>67642934.920000002</v>
      </c>
      <c r="F89" s="24">
        <f t="shared" si="31"/>
        <v>67642934.920000002</v>
      </c>
      <c r="G89" s="24">
        <f t="shared" si="31"/>
        <v>67642934.920000002</v>
      </c>
      <c r="H89" s="24">
        <f t="shared" si="31"/>
        <v>67642934.920000002</v>
      </c>
      <c r="I89" s="24">
        <f t="shared" ref="I89:N89" si="32">+I90+I91</f>
        <v>67642934.920000002</v>
      </c>
      <c r="J89" s="24">
        <f t="shared" si="32"/>
        <v>67642934.920000002</v>
      </c>
      <c r="K89" s="24">
        <f t="shared" si="32"/>
        <v>67642934.920000002</v>
      </c>
      <c r="L89" s="24">
        <f t="shared" si="32"/>
        <v>67642934.920000002</v>
      </c>
      <c r="M89" s="24">
        <f t="shared" si="32"/>
        <v>67642934.920000002</v>
      </c>
      <c r="N89" s="24">
        <f t="shared" si="32"/>
        <v>67642934.920000002</v>
      </c>
      <c r="O89" s="24"/>
      <c r="P89" s="7">
        <f t="shared" si="30"/>
        <v>744072284.11999989</v>
      </c>
      <c r="Q89" s="24"/>
      <c r="R89" s="24"/>
    </row>
    <row r="90" spans="1:18" x14ac:dyDescent="0.25">
      <c r="A90" s="16" t="s">
        <v>95</v>
      </c>
      <c r="B90" s="27">
        <v>400715219</v>
      </c>
      <c r="C90" s="27">
        <f>+B90</f>
        <v>400715219</v>
      </c>
      <c r="D90" s="27">
        <v>33392934.920000002</v>
      </c>
      <c r="E90" s="27">
        <v>33392934.920000002</v>
      </c>
      <c r="F90" s="27">
        <v>33392934.920000002</v>
      </c>
      <c r="G90" s="27">
        <v>33392934.920000002</v>
      </c>
      <c r="H90" s="27">
        <f>+G90</f>
        <v>33392934.920000002</v>
      </c>
      <c r="I90" s="27">
        <v>33392934.920000002</v>
      </c>
      <c r="J90" s="27">
        <v>33392934.920000002</v>
      </c>
      <c r="K90" s="27">
        <v>33392934.920000002</v>
      </c>
      <c r="L90" s="27">
        <v>33392934.920000002</v>
      </c>
      <c r="M90" s="27">
        <v>33392934.920000002</v>
      </c>
      <c r="N90" s="27">
        <v>33392934.920000002</v>
      </c>
      <c r="O90" s="27"/>
      <c r="P90" s="41">
        <f t="shared" si="30"/>
        <v>367322284.12000012</v>
      </c>
      <c r="Q90" s="27"/>
      <c r="R90" s="27"/>
    </row>
    <row r="91" spans="1:18" x14ac:dyDescent="0.25">
      <c r="A91" s="16" t="s">
        <v>24</v>
      </c>
      <c r="B91" s="30">
        <v>411000000</v>
      </c>
      <c r="C91" s="27">
        <f>+B91</f>
        <v>411000000</v>
      </c>
      <c r="D91" s="27">
        <v>34250000</v>
      </c>
      <c r="E91" s="27">
        <v>34250000</v>
      </c>
      <c r="F91" s="27">
        <v>34250000</v>
      </c>
      <c r="G91" s="27">
        <v>34250000</v>
      </c>
      <c r="H91" s="27">
        <v>34250000</v>
      </c>
      <c r="I91" s="27">
        <v>34250000</v>
      </c>
      <c r="J91" s="27">
        <v>34250000</v>
      </c>
      <c r="K91" s="27">
        <v>34250000</v>
      </c>
      <c r="L91" s="27">
        <v>34250000</v>
      </c>
      <c r="M91" s="27">
        <v>34250000</v>
      </c>
      <c r="N91" s="27">
        <v>34250000</v>
      </c>
      <c r="O91" s="27"/>
      <c r="P91" s="41">
        <f t="shared" si="30"/>
        <v>376750000</v>
      </c>
      <c r="Q91" s="27"/>
      <c r="R91" s="27"/>
    </row>
    <row r="92" spans="1:18" s="23" customFormat="1" x14ac:dyDescent="0.25">
      <c r="A92" s="19" t="s">
        <v>25</v>
      </c>
      <c r="B92" s="24">
        <f>+B93</f>
        <v>207000000</v>
      </c>
      <c r="C92" s="24">
        <f>+C93</f>
        <v>207000000</v>
      </c>
      <c r="D92" s="24">
        <f>+D93</f>
        <v>21204927.149999999</v>
      </c>
      <c r="E92" s="24">
        <f t="shared" ref="E92:H92" si="33">+E93</f>
        <v>15368346.68</v>
      </c>
      <c r="F92" s="24">
        <f t="shared" si="33"/>
        <v>4634464</v>
      </c>
      <c r="G92" s="24">
        <f t="shared" si="33"/>
        <v>26407534.870000001</v>
      </c>
      <c r="H92" s="24">
        <f t="shared" si="33"/>
        <v>18253487.620000001</v>
      </c>
      <c r="I92" s="24">
        <f t="shared" ref="I92:N92" si="34">+I93</f>
        <v>24847784.23</v>
      </c>
      <c r="J92" s="24">
        <f t="shared" si="34"/>
        <v>23636459.190000001</v>
      </c>
      <c r="K92" s="24">
        <f t="shared" si="34"/>
        <v>35517926.439999998</v>
      </c>
      <c r="L92" s="24">
        <f t="shared" si="34"/>
        <v>18283441.649999999</v>
      </c>
      <c r="M92" s="24">
        <f t="shared" si="34"/>
        <v>23560118.879999999</v>
      </c>
      <c r="N92" s="24">
        <f t="shared" si="34"/>
        <v>18164341.32</v>
      </c>
      <c r="O92" s="24"/>
      <c r="P92" s="7">
        <f t="shared" si="30"/>
        <v>229878832.03</v>
      </c>
      <c r="Q92" s="24"/>
      <c r="R92" s="24"/>
    </row>
    <row r="93" spans="1:18" x14ac:dyDescent="0.25">
      <c r="A93" s="16" t="s">
        <v>28</v>
      </c>
      <c r="B93" s="27">
        <v>207000000</v>
      </c>
      <c r="C93" s="27">
        <f>+B93</f>
        <v>207000000</v>
      </c>
      <c r="D93" s="25">
        <v>21204927.149999999</v>
      </c>
      <c r="E93" s="25">
        <v>15368346.68</v>
      </c>
      <c r="F93" s="25">
        <v>4634464</v>
      </c>
      <c r="G93" s="25">
        <v>26407534.870000001</v>
      </c>
      <c r="H93" s="13">
        <v>18253487.620000001</v>
      </c>
      <c r="I93" s="25">
        <v>24847784.23</v>
      </c>
      <c r="J93" s="28">
        <v>23636459.190000001</v>
      </c>
      <c r="K93" s="28">
        <v>35517926.439999998</v>
      </c>
      <c r="L93" s="26">
        <v>18283441.649999999</v>
      </c>
      <c r="M93" s="29">
        <v>23560118.879999999</v>
      </c>
      <c r="N93" s="29">
        <v>18164341.32</v>
      </c>
      <c r="O93" s="27"/>
      <c r="P93" s="41">
        <f t="shared" si="30"/>
        <v>229878832.03</v>
      </c>
      <c r="Q93" s="27"/>
      <c r="R93" s="27"/>
    </row>
    <row r="94" spans="1:18" x14ac:dyDescent="0.25">
      <c r="A94" s="18" t="s">
        <v>96</v>
      </c>
      <c r="B94" s="24">
        <f>+B95+B99+B104+B106+B108</f>
        <v>192942131</v>
      </c>
      <c r="C94" s="24">
        <f>+C95+C99+C104+C106+C108</f>
        <v>192942131</v>
      </c>
      <c r="D94" s="24">
        <f>+D95+D99+D104+D106+D108</f>
        <v>15924052.503333334</v>
      </c>
      <c r="E94" s="24">
        <f t="shared" ref="E94:H94" si="35">+E95+E99+E104+E106+E108</f>
        <v>15995440.876333334</v>
      </c>
      <c r="F94" s="24">
        <f>+F95+F99+F104+F106+F108</f>
        <v>16130285.590000004</v>
      </c>
      <c r="G94" s="24">
        <f t="shared" si="35"/>
        <v>15844732.083333334</v>
      </c>
      <c r="H94" s="24">
        <f t="shared" si="35"/>
        <v>16095350.213333335</v>
      </c>
      <c r="I94" s="24">
        <f>+I95+I99+I104+I106+I108</f>
        <v>15844732.083333334</v>
      </c>
      <c r="J94" s="24">
        <f>+J95+J99+J104+J106+J108</f>
        <v>15916120.463333335</v>
      </c>
      <c r="K94" s="24">
        <f>+K95+K99+K104+K106+K108</f>
        <v>16098557.436666667</v>
      </c>
      <c r="L94" s="24">
        <f>+L95+L99+L104+L106+L108</f>
        <v>15955780.676666668</v>
      </c>
      <c r="M94" s="24">
        <f>+M95+M99+M104+M106+M108-0.01</f>
        <v>16193741.896666668</v>
      </c>
      <c r="N94" s="24">
        <f>+N95+N99+N104+N106+N108-0.01</f>
        <v>16169945.776666667</v>
      </c>
      <c r="O94" s="27"/>
      <c r="P94" s="7">
        <f t="shared" si="30"/>
        <v>176168739.59966668</v>
      </c>
      <c r="Q94" s="27"/>
      <c r="R94" s="27"/>
    </row>
    <row r="95" spans="1:18" x14ac:dyDescent="0.25">
      <c r="A95" s="19" t="s">
        <v>19</v>
      </c>
      <c r="B95" s="24">
        <f>SUM(B96:B98)</f>
        <v>41309809</v>
      </c>
      <c r="C95" s="24">
        <f>SUM(C96:C98)</f>
        <v>41309809</v>
      </c>
      <c r="D95" s="24">
        <f t="shared" ref="D95:H95" si="36">SUM(D96:D98)</f>
        <v>3442484.0833333335</v>
      </c>
      <c r="E95" s="24">
        <f t="shared" si="36"/>
        <v>3442484.0833333335</v>
      </c>
      <c r="F95" s="24">
        <f t="shared" si="36"/>
        <v>3442484.0833333335</v>
      </c>
      <c r="G95" s="24">
        <f t="shared" si="36"/>
        <v>3442484.0833333335</v>
      </c>
      <c r="H95" s="24">
        <f t="shared" si="36"/>
        <v>3442484.0833333335</v>
      </c>
      <c r="I95" s="24">
        <f t="shared" ref="I95:N95" si="37">SUM(I96:I98)</f>
        <v>3442484.0833333335</v>
      </c>
      <c r="J95" s="24">
        <f t="shared" si="37"/>
        <v>3442484.0833333335</v>
      </c>
      <c r="K95" s="24">
        <f t="shared" si="37"/>
        <v>3442484.0833333335</v>
      </c>
      <c r="L95" s="24">
        <f t="shared" si="37"/>
        <v>3442484.0833333335</v>
      </c>
      <c r="M95" s="24">
        <f t="shared" si="37"/>
        <v>3442484.0833333335</v>
      </c>
      <c r="N95" s="24">
        <f t="shared" si="37"/>
        <v>3442484.0833333335</v>
      </c>
      <c r="O95" s="27"/>
      <c r="P95" s="7">
        <f t="shared" si="30"/>
        <v>37867324.916666664</v>
      </c>
      <c r="Q95" s="27"/>
      <c r="R95" s="27"/>
    </row>
    <row r="96" spans="1:18" x14ac:dyDescent="0.25">
      <c r="A96" s="16" t="s">
        <v>20</v>
      </c>
      <c r="B96" s="27">
        <v>31506316</v>
      </c>
      <c r="C96" s="27">
        <v>31506316</v>
      </c>
      <c r="D96" s="13">
        <v>2625526.3333333335</v>
      </c>
      <c r="E96" s="13">
        <v>2625526.3333333335</v>
      </c>
      <c r="F96" s="13">
        <v>2625526.3333333335</v>
      </c>
      <c r="G96" s="13">
        <v>2625526.3333333335</v>
      </c>
      <c r="H96" s="13">
        <v>2625526.3333333335</v>
      </c>
      <c r="I96" s="13">
        <v>2625526.3333333335</v>
      </c>
      <c r="J96" s="13">
        <v>2625526.3333333335</v>
      </c>
      <c r="K96" s="13">
        <v>2625526.3333333335</v>
      </c>
      <c r="L96" s="13">
        <v>2625526.3333333335</v>
      </c>
      <c r="M96" s="13">
        <v>2625526.3333333335</v>
      </c>
      <c r="N96" s="13">
        <v>2625526.3333333335</v>
      </c>
      <c r="O96" s="27"/>
      <c r="P96" s="41">
        <f t="shared" si="30"/>
        <v>28880789.666666664</v>
      </c>
      <c r="Q96" s="27"/>
      <c r="R96" s="27"/>
    </row>
    <row r="97" spans="1:18" x14ac:dyDescent="0.25">
      <c r="A97" s="16" t="s">
        <v>21</v>
      </c>
      <c r="B97" s="27">
        <v>2625693</v>
      </c>
      <c r="C97" s="27">
        <v>2625693</v>
      </c>
      <c r="D97" s="13">
        <v>218807.75</v>
      </c>
      <c r="E97" s="13">
        <v>218807.75</v>
      </c>
      <c r="F97" s="13">
        <v>218807.75</v>
      </c>
      <c r="G97" s="13">
        <v>218807.75</v>
      </c>
      <c r="H97" s="13">
        <v>218807.75</v>
      </c>
      <c r="I97" s="13">
        <v>218807.75</v>
      </c>
      <c r="J97" s="13">
        <v>218807.75</v>
      </c>
      <c r="K97" s="13">
        <v>218807.75</v>
      </c>
      <c r="L97" s="13">
        <v>218807.75</v>
      </c>
      <c r="M97" s="13">
        <v>218807.75</v>
      </c>
      <c r="N97" s="13">
        <v>218807.75</v>
      </c>
      <c r="O97" s="27"/>
      <c r="P97" s="41">
        <f t="shared" si="30"/>
        <v>2406885.25</v>
      </c>
      <c r="Q97" s="27"/>
      <c r="R97" s="27"/>
    </row>
    <row r="98" spans="1:18" x14ac:dyDescent="0.25">
      <c r="A98" s="16" t="s">
        <v>24</v>
      </c>
      <c r="B98" s="27">
        <v>7177800</v>
      </c>
      <c r="C98" s="27">
        <v>7177800</v>
      </c>
      <c r="D98" s="13">
        <v>598150</v>
      </c>
      <c r="E98" s="13">
        <v>598150</v>
      </c>
      <c r="F98" s="13">
        <v>598150</v>
      </c>
      <c r="G98" s="13">
        <v>598150</v>
      </c>
      <c r="H98" s="13">
        <v>598150</v>
      </c>
      <c r="I98" s="13">
        <v>598150</v>
      </c>
      <c r="J98" s="13">
        <v>598150</v>
      </c>
      <c r="K98" s="13">
        <v>598150</v>
      </c>
      <c r="L98" s="13">
        <v>598150</v>
      </c>
      <c r="M98" s="13">
        <v>598150</v>
      </c>
      <c r="N98" s="13">
        <v>598150</v>
      </c>
      <c r="O98" s="27"/>
      <c r="P98" s="41">
        <f t="shared" si="30"/>
        <v>6579650</v>
      </c>
      <c r="Q98" s="27"/>
      <c r="R98" s="27"/>
    </row>
    <row r="99" spans="1:18" x14ac:dyDescent="0.25">
      <c r="A99" s="19" t="s">
        <v>25</v>
      </c>
      <c r="B99" s="24">
        <f>SUM(B100:B103)</f>
        <v>46428360</v>
      </c>
      <c r="C99" s="24">
        <f>SUM(C100:C103)</f>
        <v>46428360</v>
      </c>
      <c r="D99" s="24">
        <f t="shared" ref="D99:H99" si="38">SUM(D100:D103)</f>
        <v>3869030</v>
      </c>
      <c r="E99" s="24">
        <f t="shared" si="38"/>
        <v>3869030</v>
      </c>
      <c r="F99" s="24">
        <f t="shared" si="38"/>
        <v>3869030</v>
      </c>
      <c r="G99" s="24">
        <f t="shared" si="38"/>
        <v>3869030</v>
      </c>
      <c r="H99" s="24">
        <f t="shared" si="38"/>
        <v>3869030</v>
      </c>
      <c r="I99" s="24">
        <f t="shared" ref="I99:N99" si="39">SUM(I100:I103)</f>
        <v>3869030</v>
      </c>
      <c r="J99" s="24">
        <f t="shared" si="39"/>
        <v>3869030</v>
      </c>
      <c r="K99" s="24">
        <f t="shared" si="39"/>
        <v>3869030.0033333334</v>
      </c>
      <c r="L99" s="24">
        <f t="shared" si="39"/>
        <v>3869030.1033333335</v>
      </c>
      <c r="M99" s="24">
        <f t="shared" si="39"/>
        <v>3869030.1033333335</v>
      </c>
      <c r="N99" s="24">
        <f t="shared" si="39"/>
        <v>3869030.1033333335</v>
      </c>
      <c r="O99" s="27"/>
      <c r="P99" s="7">
        <f t="shared" si="30"/>
        <v>42559330.313333333</v>
      </c>
      <c r="Q99" s="27"/>
      <c r="R99" s="27"/>
    </row>
    <row r="100" spans="1:18" x14ac:dyDescent="0.25">
      <c r="A100" s="16" t="s">
        <v>26</v>
      </c>
      <c r="B100" s="27">
        <v>851908</v>
      </c>
      <c r="C100" s="27">
        <v>851908</v>
      </c>
      <c r="D100" s="27">
        <v>70992.333333333328</v>
      </c>
      <c r="E100" s="27">
        <v>70992.333333333328</v>
      </c>
      <c r="F100" s="27">
        <v>70992.333333333328</v>
      </c>
      <c r="G100" s="27">
        <v>70992.333333333328</v>
      </c>
      <c r="H100" s="27">
        <v>70992.333333333299</v>
      </c>
      <c r="I100" s="27">
        <v>70992.333333333299</v>
      </c>
      <c r="J100" s="27">
        <v>70992.333333333299</v>
      </c>
      <c r="K100" s="27">
        <v>70992.333333333299</v>
      </c>
      <c r="L100" s="27">
        <v>70992.333333333328</v>
      </c>
      <c r="M100" s="27">
        <v>70992.333333333328</v>
      </c>
      <c r="N100" s="27">
        <v>70992.333333333328</v>
      </c>
      <c r="O100" s="27"/>
      <c r="P100" s="41">
        <f t="shared" si="30"/>
        <v>780915.66666666663</v>
      </c>
      <c r="Q100" s="27"/>
      <c r="R100" s="27"/>
    </row>
    <row r="101" spans="1:18" x14ac:dyDescent="0.25">
      <c r="A101" s="16" t="s">
        <v>28</v>
      </c>
      <c r="B101" s="27">
        <v>11000000</v>
      </c>
      <c r="C101" s="27">
        <v>11000000</v>
      </c>
      <c r="D101" s="27">
        <v>916666.66666666663</v>
      </c>
      <c r="E101" s="27">
        <v>916666.66666666663</v>
      </c>
      <c r="F101" s="27">
        <v>916666.66666666663</v>
      </c>
      <c r="G101" s="27">
        <v>916666.66666666663</v>
      </c>
      <c r="H101" s="27">
        <v>916666.66666666663</v>
      </c>
      <c r="I101" s="27">
        <v>916666.66666666663</v>
      </c>
      <c r="J101" s="27">
        <v>916666.66666666663</v>
      </c>
      <c r="K101" s="27">
        <v>916666.67</v>
      </c>
      <c r="L101" s="27">
        <v>916666.67</v>
      </c>
      <c r="M101" s="27">
        <v>916666.67</v>
      </c>
      <c r="N101" s="27">
        <v>916666.67</v>
      </c>
      <c r="O101" s="27"/>
      <c r="P101" s="41">
        <f t="shared" si="30"/>
        <v>10083333.346666668</v>
      </c>
      <c r="Q101" s="27"/>
      <c r="R101" s="27"/>
    </row>
    <row r="102" spans="1:18" x14ac:dyDescent="0.25">
      <c r="A102" s="16" t="s">
        <v>30</v>
      </c>
      <c r="B102" s="27">
        <v>459195</v>
      </c>
      <c r="C102" s="27">
        <v>459195</v>
      </c>
      <c r="D102" s="27">
        <v>38266.25</v>
      </c>
      <c r="E102" s="27">
        <v>38266.25</v>
      </c>
      <c r="F102" s="27">
        <v>38266.25</v>
      </c>
      <c r="G102" s="27">
        <v>38266.25</v>
      </c>
      <c r="H102" s="27">
        <v>38266.25</v>
      </c>
      <c r="I102" s="27">
        <v>38266.25</v>
      </c>
      <c r="J102" s="27">
        <v>38266.25</v>
      </c>
      <c r="K102" s="27">
        <v>38266.25</v>
      </c>
      <c r="L102" s="27">
        <v>38266.25</v>
      </c>
      <c r="M102" s="27">
        <v>38266.25</v>
      </c>
      <c r="N102" s="27">
        <v>38266.25</v>
      </c>
      <c r="O102" s="27"/>
      <c r="P102" s="41">
        <f t="shared" si="30"/>
        <v>420928.75</v>
      </c>
      <c r="Q102" s="27"/>
      <c r="R102" s="27"/>
    </row>
    <row r="103" spans="1:18" ht="30.75" thickBot="1" x14ac:dyDescent="0.3">
      <c r="A103" s="20" t="s">
        <v>33</v>
      </c>
      <c r="B103" s="27">
        <v>34117257</v>
      </c>
      <c r="C103" s="27">
        <v>34117257</v>
      </c>
      <c r="D103" s="27">
        <v>2843104.75</v>
      </c>
      <c r="E103" s="27">
        <v>2843104.75</v>
      </c>
      <c r="F103" s="27">
        <v>2843104.75</v>
      </c>
      <c r="G103" s="27">
        <v>2843104.75</v>
      </c>
      <c r="H103" s="27">
        <v>2843104.75</v>
      </c>
      <c r="I103" s="27">
        <v>2843104.75</v>
      </c>
      <c r="J103" s="27">
        <v>2843104.75</v>
      </c>
      <c r="K103" s="27">
        <v>2843104.75</v>
      </c>
      <c r="L103" s="27">
        <v>2843104.85</v>
      </c>
      <c r="M103" s="27">
        <v>2843104.85</v>
      </c>
      <c r="N103" s="27">
        <v>2843104.85</v>
      </c>
      <c r="O103" s="27">
        <v>0</v>
      </c>
      <c r="P103" s="41">
        <f t="shared" si="30"/>
        <v>31274152.550000004</v>
      </c>
      <c r="Q103" s="27">
        <v>0</v>
      </c>
      <c r="R103" s="27"/>
    </row>
    <row r="104" spans="1:18" ht="15.75" thickBot="1" x14ac:dyDescent="0.3">
      <c r="A104" s="17" t="s">
        <v>35</v>
      </c>
      <c r="B104" s="24">
        <f>+B105</f>
        <v>2844000</v>
      </c>
      <c r="C104" s="24">
        <f>+C105</f>
        <v>2844000</v>
      </c>
      <c r="D104" s="24">
        <f t="shared" ref="D104:O104" si="40">+D105</f>
        <v>237000</v>
      </c>
      <c r="E104" s="24">
        <f t="shared" si="40"/>
        <v>237000</v>
      </c>
      <c r="F104" s="24">
        <f t="shared" si="40"/>
        <v>237000</v>
      </c>
      <c r="G104" s="24">
        <f t="shared" si="40"/>
        <v>237000</v>
      </c>
      <c r="H104" s="24">
        <f t="shared" si="40"/>
        <v>237000</v>
      </c>
      <c r="I104" s="24">
        <f t="shared" ref="I104:N104" si="41">+I105</f>
        <v>237000</v>
      </c>
      <c r="J104" s="24">
        <f t="shared" si="41"/>
        <v>237000</v>
      </c>
      <c r="K104" s="24">
        <f t="shared" si="41"/>
        <v>237000</v>
      </c>
      <c r="L104" s="24">
        <f t="shared" si="41"/>
        <v>237000</v>
      </c>
      <c r="M104" s="24">
        <f t="shared" si="41"/>
        <v>237000</v>
      </c>
      <c r="N104" s="24">
        <f t="shared" si="41"/>
        <v>237000</v>
      </c>
      <c r="O104" s="24">
        <f t="shared" si="40"/>
        <v>0</v>
      </c>
      <c r="P104" s="7">
        <f t="shared" si="30"/>
        <v>2607000</v>
      </c>
      <c r="Q104" s="27"/>
      <c r="R104" s="27"/>
    </row>
    <row r="105" spans="1:18" x14ac:dyDescent="0.25">
      <c r="A105" s="16" t="s">
        <v>41</v>
      </c>
      <c r="B105" s="27">
        <v>2844000</v>
      </c>
      <c r="C105" s="27">
        <v>2844000</v>
      </c>
      <c r="D105" s="13">
        <v>237000</v>
      </c>
      <c r="E105" s="13">
        <v>237000</v>
      </c>
      <c r="F105" s="13">
        <v>237000</v>
      </c>
      <c r="G105" s="13">
        <v>237000</v>
      </c>
      <c r="H105" s="13">
        <v>237000</v>
      </c>
      <c r="I105" s="13">
        <v>237000</v>
      </c>
      <c r="J105" s="13">
        <v>237000</v>
      </c>
      <c r="K105" s="13">
        <v>237000</v>
      </c>
      <c r="L105" s="13">
        <v>237000</v>
      </c>
      <c r="M105" s="27">
        <v>237000</v>
      </c>
      <c r="N105" s="27">
        <v>237000</v>
      </c>
      <c r="O105" s="27"/>
      <c r="P105" s="41">
        <f t="shared" si="30"/>
        <v>2607000</v>
      </c>
      <c r="Q105" s="27"/>
      <c r="R105" s="27"/>
    </row>
    <row r="106" spans="1:18" x14ac:dyDescent="0.25">
      <c r="A106" s="21" t="s">
        <v>44</v>
      </c>
      <c r="B106" s="24">
        <f>+B107</f>
        <v>100749814</v>
      </c>
      <c r="C106" s="24">
        <f>+C107</f>
        <v>100749814</v>
      </c>
      <c r="D106" s="24">
        <f t="shared" ref="D106:H106" si="42">+D107</f>
        <v>8241359.4199999999</v>
      </c>
      <c r="E106" s="24">
        <f t="shared" si="42"/>
        <v>8312747.7929999996</v>
      </c>
      <c r="F106" s="24">
        <f t="shared" si="42"/>
        <v>8581771.5066666696</v>
      </c>
      <c r="G106" s="24">
        <f t="shared" si="42"/>
        <v>8162039</v>
      </c>
      <c r="H106" s="24">
        <f t="shared" si="42"/>
        <v>8412657.1300000008</v>
      </c>
      <c r="I106" s="24">
        <f t="shared" ref="I106:N106" si="43">+I107</f>
        <v>8162039</v>
      </c>
      <c r="J106" s="24">
        <f t="shared" si="43"/>
        <v>8233427.3799999999</v>
      </c>
      <c r="K106" s="24">
        <f t="shared" si="43"/>
        <v>8415864.3499999996</v>
      </c>
      <c r="L106" s="24">
        <f t="shared" si="43"/>
        <v>8273087.4900000002</v>
      </c>
      <c r="M106" s="24">
        <f t="shared" si="43"/>
        <v>8511048.7200000007</v>
      </c>
      <c r="N106" s="24">
        <f t="shared" si="43"/>
        <v>8487252.5999999996</v>
      </c>
      <c r="O106" s="27"/>
      <c r="P106" s="7">
        <f t="shared" si="30"/>
        <v>91793294.389666662</v>
      </c>
      <c r="Q106" s="27"/>
      <c r="R106" s="27"/>
    </row>
    <row r="107" spans="1:18" ht="15.75" thickBot="1" x14ac:dyDescent="0.3">
      <c r="A107" s="22" t="s">
        <v>108</v>
      </c>
      <c r="B107" s="27">
        <v>100749814</v>
      </c>
      <c r="C107" s="27">
        <v>100749814</v>
      </c>
      <c r="D107" s="27">
        <v>8241359.4199999999</v>
      </c>
      <c r="E107" s="27">
        <v>8312747.7929999996</v>
      </c>
      <c r="F107" s="27">
        <v>8581771.5066666696</v>
      </c>
      <c r="G107" s="27">
        <v>8162039</v>
      </c>
      <c r="H107" s="27">
        <v>8412657.1300000008</v>
      </c>
      <c r="I107" s="27">
        <v>8162039</v>
      </c>
      <c r="J107" s="27">
        <v>8233427.3799999999</v>
      </c>
      <c r="K107" s="27">
        <v>8415864.3499999996</v>
      </c>
      <c r="L107" s="27">
        <v>8273087.4900000002</v>
      </c>
      <c r="M107" s="27">
        <v>8511048.7200000007</v>
      </c>
      <c r="N107" s="27">
        <v>8487252.5999999996</v>
      </c>
      <c r="O107" s="27"/>
      <c r="P107" s="41">
        <f t="shared" si="30"/>
        <v>91793294.389666662</v>
      </c>
      <c r="Q107" s="27"/>
      <c r="R107" s="27"/>
    </row>
    <row r="108" spans="1:18" ht="15.75" thickBot="1" x14ac:dyDescent="0.3">
      <c r="A108" s="17" t="s">
        <v>60</v>
      </c>
      <c r="B108" s="24">
        <f>+B109</f>
        <v>1610148</v>
      </c>
      <c r="C108" s="24">
        <f>+C109</f>
        <v>1610148</v>
      </c>
      <c r="D108" s="24">
        <f t="shared" ref="D108:H108" si="44">+D109</f>
        <v>134179</v>
      </c>
      <c r="E108" s="24">
        <f t="shared" si="44"/>
        <v>134179</v>
      </c>
      <c r="F108" s="24">
        <f t="shared" si="44"/>
        <v>0</v>
      </c>
      <c r="G108" s="24">
        <f t="shared" si="44"/>
        <v>134179</v>
      </c>
      <c r="H108" s="24">
        <f t="shared" si="44"/>
        <v>134179</v>
      </c>
      <c r="I108" s="24">
        <f t="shared" ref="I108:N108" si="45">+I109</f>
        <v>134179</v>
      </c>
      <c r="J108" s="24">
        <f t="shared" si="45"/>
        <v>134179</v>
      </c>
      <c r="K108" s="24">
        <f t="shared" si="45"/>
        <v>134179</v>
      </c>
      <c r="L108" s="24">
        <f t="shared" si="45"/>
        <v>134179</v>
      </c>
      <c r="M108" s="24">
        <f t="shared" si="45"/>
        <v>134179</v>
      </c>
      <c r="N108" s="24">
        <f t="shared" si="45"/>
        <v>134179</v>
      </c>
      <c r="O108" s="27"/>
      <c r="P108" s="7">
        <f t="shared" si="30"/>
        <v>1341790</v>
      </c>
      <c r="Q108" s="27"/>
      <c r="R108" s="27"/>
    </row>
    <row r="109" spans="1:18" x14ac:dyDescent="0.25">
      <c r="A109" s="16" t="s">
        <v>61</v>
      </c>
      <c r="B109" s="27">
        <v>1610148</v>
      </c>
      <c r="C109" s="27">
        <v>1610148</v>
      </c>
      <c r="D109" s="13">
        <v>134179</v>
      </c>
      <c r="E109" s="13">
        <v>134179</v>
      </c>
      <c r="F109" s="13">
        <v>0</v>
      </c>
      <c r="G109" s="13">
        <v>134179</v>
      </c>
      <c r="H109" s="13">
        <v>134179</v>
      </c>
      <c r="I109" s="13">
        <v>134179</v>
      </c>
      <c r="J109" s="13">
        <v>134179</v>
      </c>
      <c r="K109" s="13">
        <v>134179</v>
      </c>
      <c r="L109" s="13">
        <v>134179</v>
      </c>
      <c r="M109" s="13">
        <v>134179</v>
      </c>
      <c r="N109" s="13">
        <v>134179</v>
      </c>
      <c r="O109" s="27"/>
      <c r="P109" s="41">
        <f t="shared" si="30"/>
        <v>1341790</v>
      </c>
      <c r="Q109" s="27"/>
      <c r="R109" s="27"/>
    </row>
    <row r="110" spans="1:18" x14ac:dyDescent="0.25">
      <c r="A110" s="19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O110" s="27"/>
      <c r="P110" s="27"/>
      <c r="Q110" s="27"/>
      <c r="R110" s="27"/>
    </row>
    <row r="111" spans="1:18" hidden="1" x14ac:dyDescent="0.25">
      <c r="A111" s="8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41"/>
      <c r="Q111" s="27"/>
      <c r="R111" s="27"/>
    </row>
    <row r="112" spans="1:18" x14ac:dyDescent="0.25">
      <c r="A112" s="9" t="s">
        <v>99</v>
      </c>
      <c r="B112" s="12">
        <f>+B79+B75+B72+B67+B57+B50+B41+B31+B21+B15+B88+B94</f>
        <v>5896375178</v>
      </c>
      <c r="C112" s="12">
        <f>+C79+C75+C72+C67+C57+C50+C41+C31+C21+C15+C88+C94</f>
        <v>5896375178</v>
      </c>
      <c r="D112" s="12">
        <f>+D15+D89+D94+D92+D31+D21+D41+D57+D111+D67</f>
        <v>629033683.96333337</v>
      </c>
      <c r="E112" s="12">
        <f>+E94+E92+E13</f>
        <v>504425527.77633333</v>
      </c>
      <c r="F112" s="12">
        <f>+F94+F92+F13</f>
        <v>373847435.94999993</v>
      </c>
      <c r="G112" s="12">
        <f>+G79+G75+G72+G67+G57+G50+G41+G31+G21+G15+G88+G94</f>
        <v>653432064.39333332</v>
      </c>
      <c r="H112" s="12">
        <f>+H79+H75+H72+H67+H57+H50+H41+H31+H21+H15+H88+H94+H111</f>
        <v>547288000.81333327</v>
      </c>
      <c r="I112" s="12">
        <f>+I79+I75+I72+I67+I57+I50+I41+I31+I21+I15+I88+I94+I111</f>
        <v>454088440.69333333</v>
      </c>
      <c r="J112" s="12">
        <f>+J79+J75+J72+J67+J57+J50+J41+J31+J21+J15+J89+J94+J111+J92</f>
        <v>577908238.79333341</v>
      </c>
      <c r="K112" s="12">
        <f>+K79+K75+K72+K67+K57+K50+K41+K31+K21+K15+K89+K94+K111+K92</f>
        <v>447274576.96666664</v>
      </c>
      <c r="L112" s="12">
        <f>+L79+L75+L72+L67+L57+L50+L41+L31+L21+L15+L89+L94+L111+L92</f>
        <v>399529499.91666669</v>
      </c>
      <c r="M112" s="12">
        <f>+M79+M75+M72+M67+M57+M50+M42+M31+M21+M15+M89+M94+M111+M92</f>
        <v>424359686.8866666</v>
      </c>
      <c r="N112" s="47">
        <f>+N79+N75+N72+N67+N57+N50+N42+N31+N21+N15+N89+N94+N111+N92</f>
        <v>505630538.15666664</v>
      </c>
      <c r="O112" s="12">
        <f>+O79+O75+O72+O67+O57+O50+O41+O31+O21+O15</f>
        <v>0</v>
      </c>
      <c r="P112" s="12">
        <f>SUM(D112:O112)</f>
        <v>5516817694.3096666</v>
      </c>
    </row>
    <row r="114" spans="1:13" x14ac:dyDescent="0.25">
      <c r="A114" s="1" t="s">
        <v>100</v>
      </c>
      <c r="C114" s="14"/>
      <c r="D114" s="27"/>
      <c r="E114" s="27"/>
      <c r="F114" s="27"/>
      <c r="G114" s="27"/>
      <c r="H114" s="27"/>
      <c r="I114" s="27"/>
      <c r="J114" s="27"/>
      <c r="K114" s="27"/>
      <c r="L114" s="27"/>
      <c r="M114" s="27"/>
    </row>
    <row r="115" spans="1:13" x14ac:dyDescent="0.25">
      <c r="A115" s="1" t="s">
        <v>101</v>
      </c>
      <c r="H115" s="14"/>
    </row>
    <row r="116" spans="1:13" x14ac:dyDescent="0.25">
      <c r="A116" s="1" t="s">
        <v>102</v>
      </c>
      <c r="D116" s="14"/>
      <c r="E116" s="14"/>
      <c r="F116" s="14"/>
      <c r="G116" s="14"/>
      <c r="H116" s="14"/>
      <c r="I116" s="43"/>
      <c r="J116" s="43"/>
      <c r="K116" s="14"/>
      <c r="L116" s="14"/>
      <c r="M116" s="14"/>
    </row>
    <row r="117" spans="1:13" x14ac:dyDescent="0.25">
      <c r="A117" s="1" t="s">
        <v>103</v>
      </c>
    </row>
    <row r="118" spans="1:13" x14ac:dyDescent="0.25">
      <c r="A118" s="1" t="s">
        <v>104</v>
      </c>
    </row>
    <row r="119" spans="1:13" x14ac:dyDescent="0.25">
      <c r="A119" s="1" t="s">
        <v>105</v>
      </c>
    </row>
    <row r="120" spans="1:13" x14ac:dyDescent="0.25">
      <c r="A120" s="1" t="s">
        <v>106</v>
      </c>
    </row>
  </sheetData>
  <mergeCells count="9">
    <mergeCell ref="A10:A11"/>
    <mergeCell ref="B10:B11"/>
    <mergeCell ref="C10:C11"/>
    <mergeCell ref="D10:P10"/>
    <mergeCell ref="A4:P4"/>
    <mergeCell ref="A5:P5"/>
    <mergeCell ref="A6:P6"/>
    <mergeCell ref="A7:P7"/>
    <mergeCell ref="A8:P8"/>
  </mergeCells>
  <pageMargins left="0.70866141732283472" right="0.43307086614173229" top="0.31496062992125984" bottom="0.31496062992125984" header="0.31496062992125984" footer="0.31496062992125984"/>
  <pageSetup paperSize="9" scale="45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DELL</cp:lastModifiedBy>
  <cp:lastPrinted>2025-12-03T16:13:23Z</cp:lastPrinted>
  <dcterms:created xsi:type="dcterms:W3CDTF">2025-11-19T14:25:59Z</dcterms:created>
  <dcterms:modified xsi:type="dcterms:W3CDTF">2025-12-12T13:25:27Z</dcterms:modified>
</cp:coreProperties>
</file>