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2026\"/>
    </mc:Choice>
  </mc:AlternateContent>
  <xr:revisionPtr revIDLastSave="0" documentId="13_ncr:1_{367A5F70-917C-4DBA-B023-E9F9FF1805C2}" xr6:coauthVersionLast="47" xr6:coauthVersionMax="47" xr10:uidLastSave="{00000000-0000-0000-0000-000000000000}"/>
  <bookViews>
    <workbookView xWindow="-120" yWindow="-120" windowWidth="24240" windowHeight="13020" xr2:uid="{3A28F582-2C22-4119-B0CC-B66016843419}"/>
  </bookViews>
  <sheets>
    <sheet name="MATRIZ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1" l="1"/>
  <c r="D116" i="1"/>
  <c r="C112" i="1"/>
  <c r="B112" i="1"/>
  <c r="B110" i="1"/>
  <c r="B106" i="1"/>
  <c r="B100" i="1"/>
  <c r="B94" i="1"/>
  <c r="B92" i="1"/>
  <c r="B89" i="1"/>
  <c r="B88" i="1"/>
  <c r="E72" i="1"/>
  <c r="E57" i="1"/>
  <c r="D57" i="1"/>
  <c r="B57" i="1"/>
  <c r="E31" i="1"/>
  <c r="D31" i="1"/>
  <c r="B31" i="1"/>
  <c r="E21" i="1"/>
  <c r="D21" i="1"/>
  <c r="B21" i="1"/>
  <c r="E15" i="1"/>
  <c r="D15" i="1"/>
  <c r="B15" i="1"/>
  <c r="D14" i="1"/>
  <c r="B14" i="1"/>
  <c r="E29" i="1"/>
  <c r="E105" i="1"/>
  <c r="E108" i="1"/>
  <c r="E106" i="1"/>
  <c r="F100" i="1"/>
  <c r="F113" i="1"/>
  <c r="F112" i="1" s="1"/>
  <c r="F110" i="1"/>
  <c r="F109" i="1"/>
  <c r="F104" i="1"/>
  <c r="F102" i="1"/>
  <c r="C106" i="1"/>
  <c r="C94" i="1" s="1"/>
  <c r="C110" i="1"/>
  <c r="C100" i="1"/>
  <c r="C95" i="1"/>
  <c r="E14" i="1"/>
  <c r="E16" i="1"/>
  <c r="E93" i="1"/>
  <c r="P94" i="1"/>
  <c r="O94" i="1"/>
  <c r="D40" i="1"/>
  <c r="D95" i="1"/>
  <c r="D96" i="1"/>
  <c r="D106" i="1"/>
  <c r="D100" i="1"/>
  <c r="D94" i="1"/>
  <c r="D104" i="1"/>
  <c r="D103" i="1"/>
  <c r="D105" i="1"/>
  <c r="D99" i="1"/>
  <c r="D109" i="1"/>
  <c r="D98" i="1"/>
  <c r="D97" i="1"/>
  <c r="D102" i="1"/>
  <c r="D101" i="1"/>
  <c r="D107" i="1"/>
  <c r="D108" i="1"/>
  <c r="D113" i="1"/>
  <c r="D111" i="1"/>
  <c r="D90" i="1"/>
  <c r="D30" i="1"/>
  <c r="D29" i="1"/>
  <c r="D28" i="1"/>
  <c r="D27" i="1"/>
  <c r="D26" i="1"/>
  <c r="D25" i="1"/>
  <c r="D24" i="1"/>
  <c r="D23" i="1"/>
  <c r="D22" i="1"/>
  <c r="D20" i="1"/>
  <c r="D19" i="1"/>
  <c r="D18" i="1"/>
  <c r="D17" i="1"/>
  <c r="D16" i="1"/>
  <c r="D39" i="1"/>
  <c r="D38" i="1"/>
  <c r="D37" i="1"/>
  <c r="D36" i="1"/>
  <c r="D35" i="1"/>
  <c r="D34" i="1"/>
  <c r="D33" i="1"/>
  <c r="D32" i="1"/>
  <c r="D49" i="1"/>
  <c r="D48" i="1"/>
  <c r="D47" i="1"/>
  <c r="D46" i="1"/>
  <c r="D45" i="1"/>
  <c r="D44" i="1"/>
  <c r="D43" i="1"/>
  <c r="D66" i="1"/>
  <c r="D65" i="1"/>
  <c r="D64" i="1"/>
  <c r="D63" i="1"/>
  <c r="D62" i="1"/>
  <c r="D61" i="1"/>
  <c r="D60" i="1"/>
  <c r="D59" i="1"/>
  <c r="D58" i="1"/>
  <c r="D71" i="1"/>
  <c r="D70" i="1"/>
  <c r="D69" i="1"/>
  <c r="D68" i="1"/>
  <c r="D78" i="1"/>
  <c r="D77" i="1"/>
  <c r="D76" i="1"/>
  <c r="D87" i="1"/>
  <c r="D86" i="1"/>
  <c r="D85" i="1"/>
  <c r="D84" i="1"/>
  <c r="D83" i="1"/>
  <c r="D82" i="1"/>
  <c r="D81" i="1"/>
  <c r="D80" i="1"/>
  <c r="D93" i="1"/>
  <c r="D91" i="1"/>
  <c r="B95" i="1"/>
  <c r="C116" i="1" l="1"/>
  <c r="Q113" i="1"/>
  <c r="P112" i="1"/>
  <c r="O112" i="1"/>
  <c r="N112" i="1"/>
  <c r="M112" i="1"/>
  <c r="L112" i="1"/>
  <c r="K112" i="1"/>
  <c r="J112" i="1"/>
  <c r="I112" i="1"/>
  <c r="H112" i="1"/>
  <c r="G112" i="1"/>
  <c r="E112" i="1"/>
  <c r="Q112" i="1" s="1"/>
  <c r="D112" i="1"/>
  <c r="Q111" i="1"/>
  <c r="P110" i="1"/>
  <c r="O110" i="1"/>
  <c r="N110" i="1"/>
  <c r="M110" i="1"/>
  <c r="L110" i="1"/>
  <c r="K110" i="1"/>
  <c r="J110" i="1"/>
  <c r="I110" i="1"/>
  <c r="H110" i="1"/>
  <c r="G110" i="1"/>
  <c r="E110" i="1"/>
  <c r="D110" i="1"/>
  <c r="Q108" i="1"/>
  <c r="P106" i="1"/>
  <c r="O106" i="1"/>
  <c r="N106" i="1"/>
  <c r="M106" i="1"/>
  <c r="L106" i="1"/>
  <c r="K106" i="1"/>
  <c r="J106" i="1"/>
  <c r="I106" i="1"/>
  <c r="H106" i="1"/>
  <c r="G106" i="1"/>
  <c r="Q105" i="1"/>
  <c r="Q103" i="1"/>
  <c r="Q102" i="1"/>
  <c r="Q101" i="1"/>
  <c r="P100" i="1"/>
  <c r="O100" i="1"/>
  <c r="N100" i="1"/>
  <c r="M100" i="1"/>
  <c r="L100" i="1"/>
  <c r="K100" i="1"/>
  <c r="J100" i="1"/>
  <c r="I100" i="1"/>
  <c r="H100" i="1"/>
  <c r="G100" i="1"/>
  <c r="E100" i="1"/>
  <c r="E94" i="1" s="1"/>
  <c r="F106" i="1" s="1"/>
  <c r="Q106" i="1" s="1"/>
  <c r="Q99" i="1"/>
  <c r="Q96" i="1"/>
  <c r="P95" i="1"/>
  <c r="O95" i="1"/>
  <c r="N95" i="1"/>
  <c r="N94" i="1" s="1"/>
  <c r="M95" i="1"/>
  <c r="L95" i="1"/>
  <c r="K95" i="1"/>
  <c r="J95" i="1"/>
  <c r="I95" i="1"/>
  <c r="H95" i="1"/>
  <c r="G95" i="1"/>
  <c r="E95" i="1"/>
  <c r="Q93" i="1"/>
  <c r="P92" i="1"/>
  <c r="O92" i="1"/>
  <c r="N92" i="1"/>
  <c r="M92" i="1"/>
  <c r="L92" i="1"/>
  <c r="K92" i="1"/>
  <c r="K88" i="1" s="1"/>
  <c r="J92" i="1"/>
  <c r="J88" i="1" s="1"/>
  <c r="I92" i="1"/>
  <c r="H92" i="1"/>
  <c r="H88" i="1" s="1"/>
  <c r="G92" i="1"/>
  <c r="G88" i="1" s="1"/>
  <c r="F92" i="1"/>
  <c r="F88" i="1" s="1"/>
  <c r="E92" i="1"/>
  <c r="D92" i="1"/>
  <c r="Q91" i="1"/>
  <c r="I89" i="1"/>
  <c r="D89" i="1"/>
  <c r="P89" i="1"/>
  <c r="O89" i="1"/>
  <c r="N89" i="1"/>
  <c r="M89" i="1"/>
  <c r="L89" i="1"/>
  <c r="K89" i="1"/>
  <c r="J89" i="1"/>
  <c r="H89" i="1"/>
  <c r="G89" i="1"/>
  <c r="F89" i="1"/>
  <c r="E89" i="1"/>
  <c r="P79" i="1"/>
  <c r="N79" i="1"/>
  <c r="M79" i="1"/>
  <c r="L79" i="1"/>
  <c r="K79" i="1"/>
  <c r="J79" i="1"/>
  <c r="I79" i="1"/>
  <c r="H79" i="1"/>
  <c r="G79" i="1"/>
  <c r="F79" i="1"/>
  <c r="E79" i="1"/>
  <c r="D79" i="1"/>
  <c r="B79" i="1"/>
  <c r="P75" i="1"/>
  <c r="N75" i="1"/>
  <c r="M75" i="1"/>
  <c r="L75" i="1"/>
  <c r="K75" i="1"/>
  <c r="J75" i="1"/>
  <c r="I75" i="1"/>
  <c r="H75" i="1"/>
  <c r="G75" i="1"/>
  <c r="F75" i="1"/>
  <c r="E75" i="1"/>
  <c r="D75" i="1"/>
  <c r="B75" i="1"/>
  <c r="P72" i="1"/>
  <c r="N72" i="1"/>
  <c r="M72" i="1"/>
  <c r="L72" i="1"/>
  <c r="K72" i="1"/>
  <c r="J72" i="1"/>
  <c r="I72" i="1"/>
  <c r="H72" i="1"/>
  <c r="G72" i="1"/>
  <c r="F72" i="1"/>
  <c r="D72" i="1"/>
  <c r="B72" i="1"/>
  <c r="D67" i="1"/>
  <c r="P67" i="1"/>
  <c r="N67" i="1"/>
  <c r="M67" i="1"/>
  <c r="L67" i="1"/>
  <c r="K67" i="1"/>
  <c r="J67" i="1"/>
  <c r="I67" i="1"/>
  <c r="H67" i="1"/>
  <c r="G67" i="1"/>
  <c r="F67" i="1"/>
  <c r="E67" i="1"/>
  <c r="B67" i="1"/>
  <c r="Q62" i="1"/>
  <c r="Q59" i="1"/>
  <c r="Q58" i="1"/>
  <c r="R57" i="1"/>
  <c r="P57" i="1"/>
  <c r="O57" i="1"/>
  <c r="N57" i="1"/>
  <c r="M57" i="1"/>
  <c r="L57" i="1"/>
  <c r="K57" i="1"/>
  <c r="J57" i="1"/>
  <c r="I57" i="1"/>
  <c r="H57" i="1"/>
  <c r="G57" i="1"/>
  <c r="F57" i="1"/>
  <c r="D56" i="1"/>
  <c r="D55" i="1"/>
  <c r="D54" i="1"/>
  <c r="D53" i="1"/>
  <c r="D52" i="1"/>
  <c r="D51" i="1"/>
  <c r="Q50" i="1"/>
  <c r="B50" i="1"/>
  <c r="D50" i="1" s="1"/>
  <c r="Q48" i="1"/>
  <c r="Q42" i="1"/>
  <c r="P41" i="1"/>
  <c r="O41" i="1"/>
  <c r="N41" i="1"/>
  <c r="M41" i="1"/>
  <c r="L41" i="1"/>
  <c r="K41" i="1"/>
  <c r="J41" i="1"/>
  <c r="I41" i="1"/>
  <c r="H41" i="1"/>
  <c r="G41" i="1"/>
  <c r="F41" i="1"/>
  <c r="E41" i="1"/>
  <c r="Q40" i="1"/>
  <c r="Q39" i="1"/>
  <c r="Q38" i="1"/>
  <c r="Q37" i="1"/>
  <c r="Q36" i="1"/>
  <c r="Q35" i="1"/>
  <c r="Q34" i="1"/>
  <c r="Q33" i="1"/>
  <c r="Q32" i="1"/>
  <c r="P31" i="1"/>
  <c r="O31" i="1"/>
  <c r="N31" i="1"/>
  <c r="M31" i="1"/>
  <c r="L31" i="1"/>
  <c r="K31" i="1"/>
  <c r="J31" i="1"/>
  <c r="I31" i="1"/>
  <c r="H31" i="1"/>
  <c r="G31" i="1"/>
  <c r="F31" i="1"/>
  <c r="Q30" i="1"/>
  <c r="F21" i="1"/>
  <c r="Q29" i="1"/>
  <c r="Q28" i="1"/>
  <c r="Q27" i="1"/>
  <c r="Q26" i="1"/>
  <c r="Q25" i="1"/>
  <c r="Q24" i="1"/>
  <c r="Q23" i="1"/>
  <c r="Q22" i="1"/>
  <c r="P21" i="1"/>
  <c r="O21" i="1"/>
  <c r="N21" i="1"/>
  <c r="M21" i="1"/>
  <c r="L21" i="1"/>
  <c r="K21" i="1"/>
  <c r="J21" i="1"/>
  <c r="I21" i="1"/>
  <c r="H21" i="1"/>
  <c r="G21" i="1"/>
  <c r="Q20" i="1"/>
  <c r="Q19" i="1"/>
  <c r="Q18" i="1"/>
  <c r="Q17" i="1"/>
  <c r="Q16" i="1"/>
  <c r="P15" i="1"/>
  <c r="P14" i="1" s="1"/>
  <c r="O15" i="1"/>
  <c r="O14" i="1" s="1"/>
  <c r="N15" i="1"/>
  <c r="N14" i="1" s="1"/>
  <c r="M15" i="1"/>
  <c r="M14" i="1" s="1"/>
  <c r="L15" i="1"/>
  <c r="L14" i="1" s="1"/>
  <c r="K15" i="1"/>
  <c r="K14" i="1" s="1"/>
  <c r="J15" i="1"/>
  <c r="J14" i="1" s="1"/>
  <c r="I15" i="1"/>
  <c r="H15" i="1"/>
  <c r="G15" i="1"/>
  <c r="F15" i="1"/>
  <c r="E13" i="1" l="1"/>
  <c r="E116" i="1" s="1"/>
  <c r="E88" i="1"/>
  <c r="I14" i="1"/>
  <c r="Q75" i="1"/>
  <c r="Q72" i="1"/>
  <c r="Q79" i="1"/>
  <c r="Q67" i="1"/>
  <c r="H14" i="1"/>
  <c r="H13" i="1" s="1"/>
  <c r="L94" i="1"/>
  <c r="L116" i="1" s="1"/>
  <c r="M94" i="1"/>
  <c r="M116" i="1" s="1"/>
  <c r="Q110" i="1"/>
  <c r="K94" i="1"/>
  <c r="K116" i="1" s="1"/>
  <c r="Q100" i="1"/>
  <c r="I94" i="1"/>
  <c r="J94" i="1"/>
  <c r="J116" i="1" s="1"/>
  <c r="G94" i="1"/>
  <c r="Q92" i="1"/>
  <c r="L88" i="1"/>
  <c r="M88" i="1"/>
  <c r="N88" i="1"/>
  <c r="O88" i="1"/>
  <c r="P88" i="1"/>
  <c r="G14" i="1"/>
  <c r="J13" i="1"/>
  <c r="I13" i="1"/>
  <c r="K13" i="1"/>
  <c r="Q41" i="1"/>
  <c r="L13" i="1"/>
  <c r="M13" i="1"/>
  <c r="N13" i="1"/>
  <c r="Q31" i="1"/>
  <c r="Q21" i="1"/>
  <c r="G13" i="1"/>
  <c r="O13" i="1"/>
  <c r="P13" i="1"/>
  <c r="Q15" i="1"/>
  <c r="P116" i="1"/>
  <c r="D88" i="1"/>
  <c r="I88" i="1"/>
  <c r="Q89" i="1"/>
  <c r="O116" i="1"/>
  <c r="N116" i="1"/>
  <c r="Q90" i="1"/>
  <c r="F14" i="1"/>
  <c r="F13" i="1" s="1"/>
  <c r="H94" i="1"/>
  <c r="H116" i="1" s="1"/>
  <c r="Q57" i="1"/>
  <c r="F95" i="1" l="1"/>
  <c r="F94" i="1" s="1"/>
  <c r="Q13" i="1"/>
  <c r="D41" i="1"/>
  <c r="D13" i="1" s="1"/>
  <c r="G116" i="1"/>
  <c r="Q88" i="1"/>
  <c r="Q14" i="1"/>
  <c r="I116" i="1"/>
  <c r="Q97" i="1" l="1"/>
  <c r="B13" i="1"/>
  <c r="B116" i="1" s="1"/>
  <c r="Q95" i="1" l="1"/>
  <c r="F116" i="1" l="1"/>
  <c r="Q116" i="1" s="1"/>
  <c r="Q94" i="1"/>
</calcChain>
</file>

<file path=xl/sharedStrings.xml><?xml version="1.0" encoding="utf-8"?>
<sst xmlns="http://schemas.openxmlformats.org/spreadsheetml/2006/main" count="131" uniqueCount="113">
  <si>
    <t>CAMARA DE DIÚTADOS DE LA REPUBLICA DOMINICANA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</si>
  <si>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</si>
  <si>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</si>
  <si>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</si>
  <si>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</si>
  <si>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</si>
  <si>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</si>
  <si>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</si>
  <si>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</si>
  <si>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</si>
  <si>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</si>
  <si>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</si>
  <si>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</si>
  <si>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</si>
  <si>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</si>
  <si>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</si>
  <si>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</si>
  <si>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</si>
  <si>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</si>
  <si>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</si>
  <si>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</si>
  <si>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0001 - Dirección y Administración</t>
  </si>
  <si>
    <t>11-Representacion, Fiscalizacion y Gestion Legislativa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</si>
  <si>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</si>
  <si>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</si>
  <si>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</si>
  <si>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</si>
  <si>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</si>
  <si>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</si>
  <si>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</si>
  <si>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</si>
  <si>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</si>
  <si>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</si>
  <si>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</si>
  <si>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</si>
  <si>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</si>
  <si>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</si>
  <si>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</si>
  <si>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</si>
  <si>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</si>
  <si>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</si>
  <si>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</si>
  <si>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</si>
  <si>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 Y MEDICINALES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</si>
  <si>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</si>
  <si>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</si>
  <si>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</si>
  <si>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</si>
  <si>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</si>
  <si>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</si>
  <si>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</si>
  <si>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</si>
  <si>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</si>
  <si>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</si>
  <si>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</si>
  <si>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</si>
  <si>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</si>
  <si>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</si>
  <si>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</si>
  <si>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</si>
  <si>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</si>
  <si>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</si>
  <si>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</si>
  <si>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</si>
  <si>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</si>
  <si>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</si>
  <si>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</si>
  <si>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</si>
  <si>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</si>
  <si>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</si>
  <si>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</si>
  <si>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</si>
  <si>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</si>
  <si>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</si>
  <si>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</si>
  <si>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</si>
  <si>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</si>
  <si>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</si>
  <si>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</si>
  <si>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</si>
  <si>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</si>
  <si>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</si>
  <si>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</si>
  <si>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</si>
  <si>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</si>
  <si>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</si>
  <si>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</si>
  <si>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</si>
  <si>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</si>
  <si>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</si>
  <si>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</si>
  <si>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</si>
  <si>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</si>
  <si>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</si>
  <si>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</si>
  <si>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</si>
  <si>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0002 - Discusión de iniciativas legislativas y fiscalización</t>
  </si>
  <si>
    <t>2.1.1 - REMUNERACIONES Y CONTRIBUCIONES</t>
  </si>
  <si>
    <t>0003 - Legislación parlacen</t>
  </si>
  <si>
    <t>2.4.7 - TRANSFERENCIA CORRIENTE AL SECTOR ETERNO</t>
  </si>
  <si>
    <t>Total General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</si>
  <si>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</si>
  <si>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</si>
  <si>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</si>
  <si>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</si>
  <si>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</si>
  <si>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</si>
  <si>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6.Fuente:  Reporte del -SIGEF</t>
  </si>
  <si>
    <t>Año 2026</t>
  </si>
  <si>
    <t>2.3.1. ALIMENTOS Y BEBIDAS PARA PERSONAS</t>
  </si>
  <si>
    <t>2.1.4- GRATIFICACIONES Y BONIFICACIONES</t>
  </si>
  <si>
    <t>2.3.9 PRODUCTOS Y UTILES VARIOS</t>
  </si>
  <si>
    <t>2.2.7 SERVICIOS DE CONSERVACION T REP MENORES E INSTALACIONES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</si>
</sst>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2"/>
      <color indexed="8"/>
      <name val="Calibri"/>
      <family val="2"/>
    </font>
    <font>
      <sz val="11"/>
      <color indexed="8"/>
      <name val="Calibri"/>
      <family val="2"/>
    </font>
    <font>
      <sz val="16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8EA9DB"/>
      </bottom>
      <diagonal/>
    </border>
    <border>
      <left/>
      <right style="thin">
        <color rgb="FFFFFFFF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8EA9DB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164" fontId="3" fillId="0" borderId="0" xfId="0" applyNumberFormat="1" applyFont="1"/>
    <xf numFmtId="43" fontId="3" fillId="0" borderId="0" xfId="1" applyFont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43" fontId="6" fillId="2" borderId="8" xfId="1" applyFont="1" applyFill="1" applyBorder="1" applyAlignment="1">
      <alignment horizontal="center"/>
    </xf>
    <xf numFmtId="0" fontId="7" fillId="0" borderId="10" xfId="0" applyFont="1" applyBorder="1" applyAlignment="1">
      <alignment horizontal="left"/>
    </xf>
    <xf numFmtId="164" fontId="7" fillId="0" borderId="0" xfId="0" applyNumberFormat="1" applyFont="1"/>
    <xf numFmtId="164" fontId="7" fillId="0" borderId="10" xfId="0" applyNumberFormat="1" applyFont="1" applyBorder="1"/>
    <xf numFmtId="43" fontId="7" fillId="0" borderId="10" xfId="1" applyFont="1" applyBorder="1"/>
    <xf numFmtId="0" fontId="7" fillId="3" borderId="0" xfId="0" applyFont="1" applyFill="1" applyAlignment="1">
      <alignment horizontal="left"/>
    </xf>
    <xf numFmtId="0" fontId="7" fillId="0" borderId="0" xfId="0" applyFont="1" applyAlignment="1">
      <alignment horizontal="left" indent="1"/>
    </xf>
    <xf numFmtId="43" fontId="8" fillId="0" borderId="0" xfId="1" applyFont="1" applyFill="1" applyBorder="1"/>
    <xf numFmtId="43" fontId="3" fillId="0" borderId="0" xfId="1" applyFont="1" applyFill="1" applyBorder="1" applyAlignment="1" applyProtection="1"/>
    <xf numFmtId="0" fontId="3" fillId="0" borderId="0" xfId="0" applyFont="1" applyAlignment="1">
      <alignment horizontal="left" indent="2"/>
    </xf>
    <xf numFmtId="43" fontId="9" fillId="0" borderId="0" xfId="1" applyFont="1" applyFill="1" applyBorder="1"/>
    <xf numFmtId="43" fontId="3" fillId="0" borderId="11" xfId="1" applyFont="1" applyFill="1" applyBorder="1" applyAlignment="1" applyProtection="1"/>
    <xf numFmtId="43" fontId="3" fillId="0" borderId="4" xfId="1" applyFont="1" applyFill="1" applyBorder="1" applyAlignment="1" applyProtection="1"/>
    <xf numFmtId="43" fontId="10" fillId="0" borderId="0" xfId="1" applyFont="1" applyFill="1" applyBorder="1" applyAlignment="1" applyProtection="1"/>
    <xf numFmtId="0" fontId="3" fillId="0" borderId="0" xfId="0" applyFont="1" applyAlignment="1">
      <alignment horizontal="left" wrapText="1" indent="2"/>
    </xf>
    <xf numFmtId="0" fontId="3" fillId="0" borderId="0" xfId="0" applyFont="1" applyAlignment="1">
      <alignment horizontal="left" vertical="center" wrapText="1" indent="2"/>
    </xf>
    <xf numFmtId="43" fontId="11" fillId="0" borderId="0" xfId="1" applyFont="1" applyFill="1" applyBorder="1" applyAlignment="1" applyProtection="1"/>
    <xf numFmtId="43" fontId="7" fillId="0" borderId="0" xfId="1" applyFont="1" applyFill="1" applyBorder="1" applyAlignment="1" applyProtection="1"/>
    <xf numFmtId="43" fontId="0" fillId="0" borderId="0" xfId="1" applyFont="1" applyFill="1" applyBorder="1"/>
    <xf numFmtId="43" fontId="0" fillId="0" borderId="0" xfId="1" applyFont="1" applyBorder="1" applyAlignment="1"/>
    <xf numFmtId="4" fontId="12" fillId="0" borderId="0" xfId="0" applyNumberFormat="1" applyFont="1" applyAlignment="1">
      <alignment vertical="top"/>
    </xf>
    <xf numFmtId="43" fontId="13" fillId="0" borderId="0" xfId="1" applyFont="1" applyBorder="1" applyAlignment="1"/>
    <xf numFmtId="43" fontId="7" fillId="0" borderId="10" xfId="1" applyFont="1" applyFill="1" applyBorder="1" applyAlignment="1" applyProtection="1"/>
    <xf numFmtId="0" fontId="14" fillId="3" borderId="0" xfId="0" applyFont="1" applyFill="1"/>
    <xf numFmtId="0" fontId="7" fillId="0" borderId="0" xfId="0" applyFont="1"/>
    <xf numFmtId="0" fontId="14" fillId="0" borderId="0" xfId="0" applyFont="1"/>
    <xf numFmtId="0" fontId="13" fillId="0" borderId="0" xfId="0" applyFont="1"/>
    <xf numFmtId="43" fontId="13" fillId="0" borderId="0" xfId="1" applyFont="1" applyFill="1" applyBorder="1" applyAlignment="1"/>
    <xf numFmtId="43" fontId="12" fillId="0" borderId="0" xfId="1" applyFont="1"/>
    <xf numFmtId="43" fontId="12" fillId="0" borderId="0" xfId="1" applyFont="1" applyAlignment="1"/>
    <xf numFmtId="43" fontId="12" fillId="0" borderId="0" xfId="1" applyFont="1" applyAlignment="1">
      <alignment vertical="top"/>
    </xf>
    <xf numFmtId="0" fontId="13" fillId="0" borderId="0" xfId="0" applyFont="1" applyAlignment="1">
      <alignment wrapText="1"/>
    </xf>
    <xf numFmtId="0" fontId="14" fillId="0" borderId="12" xfId="0" applyFont="1" applyBorder="1"/>
    <xf numFmtId="0" fontId="14" fillId="0" borderId="0" xfId="0" applyFont="1" applyAlignment="1">
      <alignment horizontal="left"/>
    </xf>
    <xf numFmtId="0" fontId="13" fillId="4" borderId="0" xfId="0" applyFont="1" applyFill="1" applyAlignment="1">
      <alignment horizontal="left"/>
    </xf>
    <xf numFmtId="0" fontId="6" fillId="2" borderId="13" xfId="0" applyFont="1" applyFill="1" applyBorder="1" applyAlignment="1">
      <alignment vertical="center"/>
    </xf>
    <xf numFmtId="43" fontId="15" fillId="2" borderId="13" xfId="0" applyNumberFormat="1" applyFont="1" applyFill="1" applyBorder="1"/>
    <xf numFmtId="43" fontId="15" fillId="2" borderId="13" xfId="1" applyFont="1" applyFill="1" applyBorder="1"/>
    <xf numFmtId="43" fontId="3" fillId="0" borderId="0" xfId="0" applyNumberFormat="1" applyFont="1"/>
    <xf numFmtId="43" fontId="6" fillId="2" borderId="3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horizontal="center" vertical="center" wrapText="1"/>
    </xf>
    <xf numFmtId="43" fontId="7" fillId="3" borderId="0" xfId="1" applyFont="1" applyFill="1" applyBorder="1" applyAlignment="1" applyProtection="1"/>
    <xf numFmtId="164" fontId="7" fillId="3" borderId="0" xfId="0" applyNumberFormat="1" applyFont="1" applyFill="1"/>
    <xf numFmtId="43" fontId="7" fillId="3" borderId="0" xfId="1" applyFont="1" applyFill="1"/>
    <xf numFmtId="43" fontId="3" fillId="3" borderId="0" xfId="1" applyFont="1" applyFill="1" applyBorder="1" applyAlignment="1" applyProtection="1"/>
    <xf numFmtId="39" fontId="12" fillId="0" borderId="0" xfId="0" applyNumberFormat="1" applyFont="1" applyAlignment="1">
      <alignment vertical="top"/>
    </xf>
    <xf numFmtId="39" fontId="12" fillId="0" borderId="0" xfId="0" applyNumberFormat="1" applyFont="1"/>
    <xf numFmtId="4" fontId="0" fillId="0" borderId="0" xfId="0" applyNumberFormat="1" applyAlignment="1">
      <alignment vertical="top"/>
    </xf>
    <xf numFmtId="0" fontId="6" fillId="2" borderId="2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43" fontId="6" fillId="2" borderId="3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124</xdr:row>
      <xdr:rowOff>180975</xdr:rowOff>
    </xdr:from>
    <xdr:to>
      <xdr:col>0</xdr:col>
      <xdr:colOff>3397357</xdr:colOff>
      <xdr:row>138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6C416F-D479-4BD0-AA18-BE282504B4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0414" t="58906" r="59413" b="15225"/>
        <a:stretch>
          <a:fillRect/>
        </a:stretch>
      </xdr:blipFill>
      <xdr:spPr>
        <a:xfrm>
          <a:off x="104775" y="24117300"/>
          <a:ext cx="3292582" cy="2647950"/>
        </a:xfrm>
        <a:prstGeom prst="rect">
          <a:avLst/>
        </a:prstGeom>
      </xdr:spPr>
    </xdr:pic>
    <xdr:clientData/>
  </xdr:twoCellAnchor>
  <xdr:twoCellAnchor editAs="oneCell">
    <xdr:from>
      <xdr:col>7</xdr:col>
      <xdr:colOff>409575</xdr:colOff>
      <xdr:row>124</xdr:row>
      <xdr:rowOff>9525</xdr:rowOff>
    </xdr:from>
    <xdr:to>
      <xdr:col>14</xdr:col>
      <xdr:colOff>200025</xdr:colOff>
      <xdr:row>136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4AABB-BEAE-412E-AE07-6C29B991E0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4867" t="59972" r="23501" b="15225"/>
        <a:stretch>
          <a:fillRect/>
        </a:stretch>
      </xdr:blipFill>
      <xdr:spPr>
        <a:xfrm>
          <a:off x="9725025" y="23945850"/>
          <a:ext cx="3390900" cy="24384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1047754</xdr:colOff>
      <xdr:row>124</xdr:row>
      <xdr:rowOff>76200</xdr:rowOff>
    </xdr:from>
    <xdr:to>
      <xdr:col>4</xdr:col>
      <xdr:colOff>1085855</xdr:colOff>
      <xdr:row>138</xdr:row>
      <xdr:rowOff>4131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02C148C-0914-4557-B2A0-DD0277248C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4055" t="42533" r="27400" b="11350"/>
        <a:stretch>
          <a:fillRect/>
        </a:stretch>
      </xdr:blipFill>
      <xdr:spPr>
        <a:xfrm rot="16200000">
          <a:off x="5165251" y="24409878"/>
          <a:ext cx="2594931" cy="3324226"/>
        </a:xfrm>
        <a:prstGeom prst="rect">
          <a:avLst/>
        </a:prstGeom>
      </xdr:spPr>
    </xdr:pic>
    <xdr:clientData/>
  </xdr:twoCellAnchor>
  <xdr:twoCellAnchor editAs="oneCell">
    <xdr:from>
      <xdr:col>6</xdr:col>
      <xdr:colOff>685800</xdr:colOff>
      <xdr:row>0</xdr:row>
      <xdr:rowOff>57151</xdr:rowOff>
    </xdr:from>
    <xdr:to>
      <xdr:col>9</xdr:col>
      <xdr:colOff>323850</xdr:colOff>
      <xdr:row>4</xdr:row>
      <xdr:rowOff>2344</xdr:rowOff>
    </xdr:to>
    <xdr:pic>
      <xdr:nvPicPr>
        <xdr:cNvPr id="5" name="Imagen 4" descr="Escudo de República Dominicana">
          <a:extLst>
            <a:ext uri="{FF2B5EF4-FFF2-40B4-BE49-F238E27FC236}">
              <a16:creationId xmlns:a16="http://schemas.microsoft.com/office/drawing/2014/main" id="{076A96E2-DBB3-4A06-8000-A0ED5F76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0325" y="57151"/>
          <a:ext cx="1076325" cy="878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02D79-273E-4467-AF7A-916E6D346391}">
  <dimension ref="A4:S124"/>
  <sheetViews>
    <sheetView tabSelected="1" workbookViewId="0">
      <selection activeCell="L16" sqref="L16"/>
    </sheetView>
  </sheetViews>
  <sheetFormatPr baseColWidth="10" defaultRowHeight="15" x14ac:dyDescent="0.25"/>
  <cols>
    <col min="1" max="1" width="51.140625" style="1" customWidth="1"/>
    <col min="2" max="2" width="18.5703125" style="1" customWidth="1"/>
    <col min="3" max="3" width="13.7109375" style="1" customWidth="1"/>
    <col min="4" max="4" width="17" style="1" customWidth="1"/>
    <col min="5" max="5" width="18.42578125" style="1" customWidth="1"/>
    <col min="6" max="6" width="8" style="1" bestFit="1" customWidth="1"/>
    <col min="7" max="7" width="6.5703125" style="1" bestFit="1" customWidth="1"/>
    <col min="8" max="8" width="5.28515625" style="1" bestFit="1" customWidth="1"/>
    <col min="9" max="9" width="6" style="1" bestFit="1" customWidth="1"/>
    <col min="10" max="10" width="5.7109375" style="1" bestFit="1" customWidth="1"/>
    <col min="11" max="11" width="5.140625" style="1" bestFit="1" customWidth="1"/>
    <col min="12" max="12" width="7.5703125" style="1" bestFit="1" customWidth="1"/>
    <col min="13" max="13" width="15.28515625" style="1" customWidth="1"/>
    <col min="14" max="14" width="8.140625" style="1" bestFit="1" customWidth="1"/>
    <col min="15" max="15" width="12.85546875" style="3" bestFit="1" customWidth="1"/>
    <col min="16" max="16" width="10.140625" style="1" bestFit="1" customWidth="1"/>
    <col min="17" max="17" width="16.85546875" style="1" bestFit="1" customWidth="1"/>
    <col min="18" max="18" width="14.140625" style="1" bestFit="1" customWidth="1"/>
    <col min="19" max="19" width="13.140625" style="1" bestFit="1" customWidth="1"/>
    <col min="20" max="16384" width="11.42578125" style="1"/>
  </cols>
  <sheetData>
    <row r="4" spans="1:19" ht="28.5" x14ac:dyDescent="0.25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</row>
    <row r="5" spans="1:19" ht="21" x14ac:dyDescent="0.25">
      <c r="A5" s="62" t="s">
        <v>0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</row>
    <row r="6" spans="1:19" ht="15.75" x14ac:dyDescent="0.25">
      <c r="A6" s="64" t="s">
        <v>108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</row>
    <row r="7" spans="1:19" ht="15.75" x14ac:dyDescent="0.25">
      <c r="A7" s="66" t="s">
        <v>1</v>
      </c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</row>
    <row r="8" spans="1:19" ht="15.75" x14ac:dyDescent="0.25">
      <c r="A8" s="67" t="s">
        <v>2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</row>
    <row r="9" spans="1:19" x14ac:dyDescent="0.25">
      <c r="F9" s="2"/>
    </row>
    <row r="10" spans="1:19" x14ac:dyDescent="0.25">
      <c r="A10" s="54" t="s">
        <v>3</v>
      </c>
      <c r="B10" s="56" t="s">
        <v>4</v>
      </c>
      <c r="C10" s="45"/>
      <c r="D10" s="56" t="s">
        <v>5</v>
      </c>
      <c r="E10" s="58" t="s">
        <v>6</v>
      </c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9"/>
    </row>
    <row r="11" spans="1:19" x14ac:dyDescent="0.25">
      <c r="A11" s="55"/>
      <c r="B11" s="57"/>
      <c r="C11" s="46"/>
      <c r="D11" s="57"/>
      <c r="E11" s="4" t="s">
        <v>7</v>
      </c>
      <c r="F11" s="4" t="s">
        <v>8</v>
      </c>
      <c r="G11" s="4" t="s">
        <v>9</v>
      </c>
      <c r="H11" s="4" t="s">
        <v>10</v>
      </c>
      <c r="I11" s="5" t="s">
        <v>11</v>
      </c>
      <c r="J11" s="4" t="s">
        <v>12</v>
      </c>
      <c r="K11" s="5" t="s">
        <v>13</v>
      </c>
      <c r="L11" s="4" t="s">
        <v>14</v>
      </c>
      <c r="M11" s="4" t="s">
        <v>15</v>
      </c>
      <c r="N11" s="4" t="s">
        <v>16</v>
      </c>
      <c r="O11" s="6" t="s">
        <v>17</v>
      </c>
      <c r="P11" s="5" t="s">
        <v>18</v>
      </c>
      <c r="Q11" s="4" t="s">
        <v>19</v>
      </c>
    </row>
    <row r="12" spans="1:19" x14ac:dyDescent="0.25">
      <c r="A12" s="7" t="s">
        <v>20</v>
      </c>
      <c r="B12" s="8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0"/>
      <c r="P12" s="9"/>
      <c r="Q12" s="9"/>
    </row>
    <row r="13" spans="1:19" x14ac:dyDescent="0.25">
      <c r="A13" s="11" t="s">
        <v>21</v>
      </c>
      <c r="B13" s="48">
        <f>+B15+B21+B31+B57+B41+B67</f>
        <v>4684717828</v>
      </c>
      <c r="C13" s="48"/>
      <c r="D13" s="48">
        <f>+D15+D21+D31+D41+D57+D67</f>
        <v>4684717828</v>
      </c>
      <c r="E13" s="48">
        <f>+E15+E21+E31+E41+E57+E72</f>
        <v>1439647967.6100001</v>
      </c>
      <c r="F13" s="48">
        <f>+F14+F21+F31+F41+F57+F115</f>
        <v>0</v>
      </c>
      <c r="G13" s="48">
        <f t="shared" ref="G13:O13" si="0">+G14+G21+G31+G41+G57+G115</f>
        <v>0</v>
      </c>
      <c r="H13" s="48">
        <f t="shared" si="0"/>
        <v>0</v>
      </c>
      <c r="I13" s="48">
        <f t="shared" si="0"/>
        <v>0</v>
      </c>
      <c r="J13" s="48">
        <f t="shared" si="0"/>
        <v>0</v>
      </c>
      <c r="K13" s="48">
        <f t="shared" si="0"/>
        <v>0</v>
      </c>
      <c r="L13" s="48">
        <f t="shared" si="0"/>
        <v>0</v>
      </c>
      <c r="M13" s="48">
        <f t="shared" si="0"/>
        <v>0</v>
      </c>
      <c r="N13" s="48">
        <f t="shared" si="0"/>
        <v>0</v>
      </c>
      <c r="O13" s="49">
        <f t="shared" si="0"/>
        <v>0</v>
      </c>
      <c r="P13" s="48">
        <f>+P15+P21+P31+P41+P57</f>
        <v>0</v>
      </c>
      <c r="Q13" s="48">
        <f>SUM(E13:P13)</f>
        <v>1439647967.6100001</v>
      </c>
    </row>
    <row r="14" spans="1:19" x14ac:dyDescent="0.25">
      <c r="A14" s="11" t="s">
        <v>22</v>
      </c>
      <c r="B14" s="48">
        <f>+B15+B89</f>
        <v>3539425811</v>
      </c>
      <c r="C14" s="48"/>
      <c r="D14" s="48">
        <f>+D15+D89</f>
        <v>3539425811</v>
      </c>
      <c r="E14" s="48">
        <f t="shared" ref="E14" si="1">+E15+E89</f>
        <v>234342141.65000001</v>
      </c>
      <c r="F14" s="48">
        <f>+F15+F89</f>
        <v>0</v>
      </c>
      <c r="G14" s="48">
        <f t="shared" ref="G14:J14" si="2">+G15+G89</f>
        <v>0</v>
      </c>
      <c r="H14" s="48">
        <f t="shared" si="2"/>
        <v>0</v>
      </c>
      <c r="I14" s="48">
        <f t="shared" si="2"/>
        <v>0</v>
      </c>
      <c r="J14" s="48">
        <f t="shared" si="2"/>
        <v>0</v>
      </c>
      <c r="K14" s="48">
        <f>+K15+K89</f>
        <v>0</v>
      </c>
      <c r="L14" s="48">
        <f>+L15+L89</f>
        <v>0</v>
      </c>
      <c r="M14" s="48">
        <f t="shared" ref="M14:P14" si="3">+M15+M89</f>
        <v>0</v>
      </c>
      <c r="N14" s="48">
        <f t="shared" si="3"/>
        <v>0</v>
      </c>
      <c r="O14" s="49">
        <f t="shared" si="3"/>
        <v>0</v>
      </c>
      <c r="P14" s="49">
        <f t="shared" si="3"/>
        <v>0</v>
      </c>
      <c r="Q14" s="48">
        <f>SUM(E14:P14)</f>
        <v>234342141.65000001</v>
      </c>
    </row>
    <row r="15" spans="1:19" x14ac:dyDescent="0.25">
      <c r="A15" s="12" t="s">
        <v>23</v>
      </c>
      <c r="B15" s="13">
        <f>SUM(B16:B20)</f>
        <v>2727710592</v>
      </c>
      <c r="C15" s="13"/>
      <c r="D15" s="13">
        <f>SUM(D16:D20)</f>
        <v>2727710592</v>
      </c>
      <c r="E15" s="13">
        <f>SUM(E16:E20)</f>
        <v>138742141.65000001</v>
      </c>
      <c r="F15" s="13">
        <f>SUM(F16:F20)</f>
        <v>0</v>
      </c>
      <c r="G15" s="13">
        <f>SUM(G16:G20)</f>
        <v>0</v>
      </c>
      <c r="H15" s="13">
        <f t="shared" ref="H15:P15" si="4">SUM(H16:H20)</f>
        <v>0</v>
      </c>
      <c r="I15" s="13">
        <f t="shared" si="4"/>
        <v>0</v>
      </c>
      <c r="J15" s="13">
        <f t="shared" si="4"/>
        <v>0</v>
      </c>
      <c r="K15" s="13">
        <f t="shared" si="4"/>
        <v>0</v>
      </c>
      <c r="L15" s="13">
        <f t="shared" si="4"/>
        <v>0</v>
      </c>
      <c r="M15" s="13">
        <f t="shared" si="4"/>
        <v>0</v>
      </c>
      <c r="N15" s="13">
        <f t="shared" si="4"/>
        <v>0</v>
      </c>
      <c r="O15" s="13">
        <f t="shared" si="4"/>
        <v>0</v>
      </c>
      <c r="P15" s="13">
        <f t="shared" si="4"/>
        <v>0</v>
      </c>
      <c r="Q15" s="8">
        <f>SUM(E15:P15)</f>
        <v>138742141.65000001</v>
      </c>
      <c r="R15" s="14"/>
      <c r="S15" s="14"/>
    </row>
    <row r="16" spans="1:19" x14ac:dyDescent="0.25">
      <c r="A16" s="15" t="s">
        <v>24</v>
      </c>
      <c r="B16" s="16">
        <v>1740809196</v>
      </c>
      <c r="C16" s="16"/>
      <c r="D16" s="14">
        <f t="shared" ref="D16:D20" si="5">+B16-C16</f>
        <v>1740809196</v>
      </c>
      <c r="E16" s="51">
        <f>166475316.65-61350000</f>
        <v>105125316.65000001</v>
      </c>
      <c r="F16" s="14"/>
      <c r="G16" s="14"/>
      <c r="H16" s="14"/>
      <c r="I16" s="14"/>
      <c r="J16" s="14"/>
      <c r="K16" s="14"/>
      <c r="L16" s="14"/>
      <c r="M16" s="14"/>
      <c r="N16" s="14"/>
      <c r="P16" s="14"/>
      <c r="Q16" s="2">
        <f t="shared" ref="Q16:Q20" si="6">SUM(E16:P16)</f>
        <v>105125316.65000001</v>
      </c>
      <c r="R16" s="14"/>
      <c r="S16" s="14"/>
    </row>
    <row r="17" spans="1:19" x14ac:dyDescent="0.25">
      <c r="A17" s="15" t="s">
        <v>25</v>
      </c>
      <c r="B17" s="16">
        <v>124798662</v>
      </c>
      <c r="C17" s="16"/>
      <c r="D17" s="14">
        <f t="shared" si="5"/>
        <v>124798662</v>
      </c>
      <c r="E17" s="51">
        <v>10826725</v>
      </c>
      <c r="F17" s="17"/>
      <c r="G17" s="14"/>
      <c r="H17" s="14"/>
      <c r="I17" s="14"/>
      <c r="J17" s="14"/>
      <c r="K17" s="14"/>
      <c r="L17" s="14"/>
      <c r="M17" s="14"/>
      <c r="N17" s="14"/>
      <c r="P17" s="14"/>
      <c r="Q17" s="2">
        <f t="shared" si="6"/>
        <v>10826725</v>
      </c>
      <c r="R17" s="14"/>
      <c r="S17" s="14"/>
    </row>
    <row r="18" spans="1:19" x14ac:dyDescent="0.25">
      <c r="A18" s="15" t="s">
        <v>26</v>
      </c>
      <c r="B18" s="16">
        <v>220723990</v>
      </c>
      <c r="C18" s="16"/>
      <c r="D18" s="14">
        <f t="shared" si="5"/>
        <v>220723990</v>
      </c>
      <c r="E18" s="51">
        <v>22790100</v>
      </c>
      <c r="F18" s="14"/>
      <c r="G18" s="14"/>
      <c r="H18" s="14"/>
      <c r="I18" s="14"/>
      <c r="J18" s="14"/>
      <c r="K18" s="14"/>
      <c r="L18" s="14"/>
      <c r="M18" s="14"/>
      <c r="N18" s="14"/>
      <c r="P18" s="14"/>
      <c r="Q18" s="2">
        <f t="shared" si="6"/>
        <v>22790100</v>
      </c>
      <c r="R18" s="18"/>
      <c r="S18" s="14"/>
    </row>
    <row r="19" spans="1:19" x14ac:dyDescent="0.25">
      <c r="A19" s="15" t="s">
        <v>27</v>
      </c>
      <c r="B19" s="16">
        <v>455748000</v>
      </c>
      <c r="C19" s="16"/>
      <c r="D19" s="14">
        <f t="shared" si="5"/>
        <v>455748000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P19" s="14"/>
      <c r="Q19" s="2">
        <f t="shared" si="6"/>
        <v>0</v>
      </c>
      <c r="R19" s="14"/>
      <c r="S19" s="14"/>
    </row>
    <row r="20" spans="1:19" x14ac:dyDescent="0.25">
      <c r="A20" s="15" t="s">
        <v>28</v>
      </c>
      <c r="B20" s="16">
        <v>185630744</v>
      </c>
      <c r="C20" s="16"/>
      <c r="D20" s="14">
        <f t="shared" si="5"/>
        <v>185630744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P20" s="14"/>
      <c r="Q20" s="2">
        <f t="shared" si="6"/>
        <v>0</v>
      </c>
      <c r="R20" s="14">
        <v>0</v>
      </c>
      <c r="S20" s="14"/>
    </row>
    <row r="21" spans="1:19" x14ac:dyDescent="0.25">
      <c r="A21" s="12" t="s">
        <v>29</v>
      </c>
      <c r="B21" s="19">
        <f>SUM(B22:B30)</f>
        <v>901637049</v>
      </c>
      <c r="C21" s="19"/>
      <c r="D21" s="19">
        <f>SUM(D22:D30)</f>
        <v>901637049</v>
      </c>
      <c r="E21" s="19">
        <f>SUM(E22:E30)</f>
        <v>175789854.69</v>
      </c>
      <c r="F21" s="19">
        <f>SUM(F22:F30)</f>
        <v>0</v>
      </c>
      <c r="G21" s="19">
        <f t="shared" ref="G21:P21" si="7">SUM(G22:G30)</f>
        <v>0</v>
      </c>
      <c r="H21" s="19">
        <f t="shared" si="7"/>
        <v>0</v>
      </c>
      <c r="I21" s="19">
        <f t="shared" si="7"/>
        <v>0</v>
      </c>
      <c r="J21" s="19">
        <f t="shared" si="7"/>
        <v>0</v>
      </c>
      <c r="K21" s="19">
        <f t="shared" si="7"/>
        <v>0</v>
      </c>
      <c r="L21" s="19">
        <f t="shared" si="7"/>
        <v>0</v>
      </c>
      <c r="M21" s="19">
        <f t="shared" si="7"/>
        <v>0</v>
      </c>
      <c r="N21" s="19">
        <f t="shared" si="7"/>
        <v>0</v>
      </c>
      <c r="O21" s="19">
        <f t="shared" si="7"/>
        <v>0</v>
      </c>
      <c r="P21" s="19">
        <f t="shared" si="7"/>
        <v>0</v>
      </c>
      <c r="Q21" s="8">
        <f>SUM(E21:P21)</f>
        <v>175789854.69</v>
      </c>
      <c r="R21" s="14"/>
      <c r="S21" s="14"/>
    </row>
    <row r="22" spans="1:19" x14ac:dyDescent="0.25">
      <c r="A22" s="15" t="s">
        <v>30</v>
      </c>
      <c r="B22" s="16">
        <v>73422636</v>
      </c>
      <c r="C22" s="16"/>
      <c r="D22" s="14">
        <f t="shared" ref="D22:D29" si="8">+B22-C22</f>
        <v>73422636</v>
      </c>
      <c r="E22" s="51">
        <v>5601502.3399999999</v>
      </c>
      <c r="F22" s="14"/>
      <c r="G22" s="14"/>
      <c r="H22" s="14"/>
      <c r="I22" s="14"/>
      <c r="J22" s="14"/>
      <c r="K22" s="14"/>
      <c r="L22" s="14"/>
      <c r="M22" s="14"/>
      <c r="N22" s="14"/>
      <c r="P22" s="14"/>
      <c r="Q22" s="2">
        <f t="shared" ref="Q22:Q30" si="9">SUM(E22:P22)</f>
        <v>5601502.3399999999</v>
      </c>
      <c r="R22" s="14"/>
      <c r="S22" s="14"/>
    </row>
    <row r="23" spans="1:19" x14ac:dyDescent="0.25">
      <c r="A23" s="15" t="s">
        <v>31</v>
      </c>
      <c r="B23" s="16">
        <v>188000000</v>
      </c>
      <c r="C23" s="16"/>
      <c r="D23" s="14">
        <f t="shared" si="8"/>
        <v>188000000</v>
      </c>
      <c r="E23" s="51">
        <v>18438784.080000002</v>
      </c>
      <c r="F23" s="14"/>
      <c r="G23" s="14"/>
      <c r="H23" s="14"/>
      <c r="I23" s="14"/>
      <c r="J23" s="14"/>
      <c r="K23" s="14"/>
      <c r="L23" s="14"/>
      <c r="M23" s="14"/>
      <c r="N23" s="14"/>
      <c r="P23" s="14"/>
      <c r="Q23" s="2">
        <f t="shared" si="9"/>
        <v>18438784.080000002</v>
      </c>
      <c r="R23" s="14"/>
      <c r="S23" s="14"/>
    </row>
    <row r="24" spans="1:19" x14ac:dyDescent="0.25">
      <c r="A24" s="15" t="s">
        <v>32</v>
      </c>
      <c r="B24" s="16"/>
      <c r="C24" s="16"/>
      <c r="D24" s="14">
        <f t="shared" si="8"/>
        <v>0</v>
      </c>
      <c r="E24" s="51"/>
      <c r="F24" s="14"/>
      <c r="G24" s="14"/>
      <c r="H24" s="14"/>
      <c r="I24" s="14"/>
      <c r="J24" s="14"/>
      <c r="K24" s="14"/>
      <c r="L24" s="14"/>
      <c r="M24" s="14"/>
      <c r="N24" s="14"/>
      <c r="P24" s="14"/>
      <c r="Q24" s="2">
        <f t="shared" si="9"/>
        <v>0</v>
      </c>
      <c r="R24" s="14"/>
      <c r="S24" s="14"/>
    </row>
    <row r="25" spans="1:19" x14ac:dyDescent="0.25">
      <c r="A25" s="15" t="s">
        <v>33</v>
      </c>
      <c r="B25" s="16">
        <v>35120060</v>
      </c>
      <c r="C25" s="16"/>
      <c r="D25" s="14">
        <f t="shared" si="8"/>
        <v>35120060</v>
      </c>
      <c r="E25" s="51">
        <v>1402889.26</v>
      </c>
      <c r="F25" s="14"/>
      <c r="G25" s="14"/>
      <c r="H25" s="14"/>
      <c r="I25" s="14"/>
      <c r="J25" s="14"/>
      <c r="K25" s="14"/>
      <c r="L25" s="14"/>
      <c r="M25" s="14"/>
      <c r="P25" s="14"/>
      <c r="Q25" s="2">
        <f t="shared" si="9"/>
        <v>1402889.26</v>
      </c>
      <c r="R25" s="14"/>
      <c r="S25" s="14"/>
    </row>
    <row r="26" spans="1:19" x14ac:dyDescent="0.25">
      <c r="A26" s="15" t="s">
        <v>34</v>
      </c>
      <c r="B26" s="16">
        <v>47446060</v>
      </c>
      <c r="C26" s="16"/>
      <c r="D26" s="14">
        <f t="shared" si="8"/>
        <v>47446060</v>
      </c>
      <c r="E26" s="51">
        <v>1181024.48</v>
      </c>
      <c r="F26" s="14"/>
      <c r="G26" s="14"/>
      <c r="H26" s="14"/>
      <c r="I26" s="14"/>
      <c r="J26" s="14"/>
      <c r="K26" s="14"/>
      <c r="L26" s="14"/>
      <c r="M26" s="14"/>
      <c r="N26" s="14"/>
      <c r="P26" s="14"/>
      <c r="Q26" s="2">
        <f>SUM(E26:P26)</f>
        <v>1181024.48</v>
      </c>
      <c r="R26" s="14"/>
      <c r="S26" s="14"/>
    </row>
    <row r="27" spans="1:19" x14ac:dyDescent="0.25">
      <c r="A27" s="15" t="s">
        <v>35</v>
      </c>
      <c r="B27" s="16">
        <v>333125468</v>
      </c>
      <c r="C27" s="16"/>
      <c r="D27" s="14">
        <f t="shared" si="8"/>
        <v>333125468</v>
      </c>
      <c r="E27" s="26">
        <v>42668772.350000001</v>
      </c>
      <c r="F27" s="14"/>
      <c r="G27" s="14"/>
      <c r="H27" s="14"/>
      <c r="I27" s="14"/>
      <c r="J27" s="14"/>
      <c r="K27" s="14"/>
      <c r="L27" s="14"/>
      <c r="M27" s="14"/>
      <c r="N27" s="14"/>
      <c r="P27" s="14"/>
      <c r="Q27" s="2">
        <f t="shared" si="9"/>
        <v>42668772.350000001</v>
      </c>
      <c r="R27" s="14"/>
      <c r="S27" s="14"/>
    </row>
    <row r="28" spans="1:19" ht="30" x14ac:dyDescent="0.25">
      <c r="A28" s="20" t="s">
        <v>36</v>
      </c>
      <c r="B28" s="16">
        <v>75279002</v>
      </c>
      <c r="C28" s="16"/>
      <c r="D28" s="14">
        <f t="shared" si="8"/>
        <v>75279002</v>
      </c>
      <c r="E28" s="53">
        <v>1842013.72</v>
      </c>
      <c r="F28" s="14"/>
      <c r="G28" s="14"/>
      <c r="H28" s="14"/>
      <c r="I28" s="14"/>
      <c r="J28" s="14"/>
      <c r="K28" s="14"/>
      <c r="L28" s="14"/>
      <c r="M28" s="14"/>
      <c r="N28" s="14"/>
      <c r="P28" s="14"/>
      <c r="Q28" s="2">
        <f>SUM(E28:P28)</f>
        <v>1842013.72</v>
      </c>
      <c r="R28" s="14"/>
      <c r="S28" s="14"/>
    </row>
    <row r="29" spans="1:19" ht="30" x14ac:dyDescent="0.25">
      <c r="A29" s="21" t="s">
        <v>37</v>
      </c>
      <c r="B29" s="16">
        <v>149243823</v>
      </c>
      <c r="C29" s="16"/>
      <c r="D29" s="14">
        <f t="shared" si="8"/>
        <v>149243823</v>
      </c>
      <c r="E29" s="52">
        <f>104055662.26+412978.81+186227.39</f>
        <v>104654868.46000001</v>
      </c>
      <c r="F29" s="14"/>
      <c r="G29" s="14"/>
      <c r="H29" s="14"/>
      <c r="I29" s="14"/>
      <c r="J29" s="14"/>
      <c r="K29" s="14"/>
      <c r="L29" s="14"/>
      <c r="M29" s="14"/>
      <c r="N29" s="14"/>
      <c r="P29" s="14"/>
      <c r="Q29" s="2">
        <f>SUM(E29:P29)</f>
        <v>104654868.46000001</v>
      </c>
      <c r="R29" s="14"/>
      <c r="S29" s="14"/>
    </row>
    <row r="30" spans="1:19" x14ac:dyDescent="0.25">
      <c r="A30" s="15" t="s">
        <v>38</v>
      </c>
      <c r="B30" s="22">
        <v>0</v>
      </c>
      <c r="C30" s="22"/>
      <c r="D30" s="14">
        <f>+B30-C30</f>
        <v>0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P30" s="14"/>
      <c r="Q30" s="2">
        <f t="shared" si="9"/>
        <v>0</v>
      </c>
      <c r="R30" s="14"/>
      <c r="S30" s="14"/>
    </row>
    <row r="31" spans="1:19" x14ac:dyDescent="0.25">
      <c r="A31" s="12" t="s">
        <v>39</v>
      </c>
      <c r="B31" s="23">
        <f>SUM(B32:B40)</f>
        <v>241264497</v>
      </c>
      <c r="C31" s="23"/>
      <c r="D31" s="23">
        <f>SUM(D32:D40)</f>
        <v>241264497</v>
      </c>
      <c r="E31" s="23">
        <f>SUM(E32:E40)</f>
        <v>12014960.92</v>
      </c>
      <c r="F31" s="23">
        <f t="shared" ref="F31:P31" si="10">SUM(F32:F40)</f>
        <v>0</v>
      </c>
      <c r="G31" s="23">
        <f t="shared" si="10"/>
        <v>0</v>
      </c>
      <c r="H31" s="23">
        <f t="shared" si="10"/>
        <v>0</v>
      </c>
      <c r="I31" s="23">
        <f t="shared" si="10"/>
        <v>0</v>
      </c>
      <c r="J31" s="23">
        <f t="shared" si="10"/>
        <v>0</v>
      </c>
      <c r="K31" s="23">
        <f t="shared" si="10"/>
        <v>0</v>
      </c>
      <c r="L31" s="23">
        <f t="shared" si="10"/>
        <v>0</v>
      </c>
      <c r="M31" s="23">
        <f t="shared" si="10"/>
        <v>0</v>
      </c>
      <c r="N31" s="23">
        <f t="shared" si="10"/>
        <v>0</v>
      </c>
      <c r="O31" s="23">
        <f t="shared" si="10"/>
        <v>0</v>
      </c>
      <c r="P31" s="23">
        <f t="shared" si="10"/>
        <v>0</v>
      </c>
      <c r="Q31" s="8">
        <f>SUM(E31:P31)</f>
        <v>12014960.92</v>
      </c>
      <c r="R31" s="14"/>
      <c r="S31" s="14"/>
    </row>
    <row r="32" spans="1:19" x14ac:dyDescent="0.25">
      <c r="A32" s="15" t="s">
        <v>40</v>
      </c>
      <c r="B32" s="24">
        <v>68000000</v>
      </c>
      <c r="C32" s="24"/>
      <c r="D32" s="14">
        <f t="shared" ref="D32:D39" si="11">+B32-C32</f>
        <v>68000000</v>
      </c>
      <c r="E32" s="51">
        <v>968683.75</v>
      </c>
      <c r="F32" s="14"/>
      <c r="G32" s="14"/>
      <c r="H32" s="14"/>
      <c r="I32" s="14"/>
      <c r="J32" s="14"/>
      <c r="K32" s="14"/>
      <c r="L32" s="14"/>
      <c r="M32" s="14"/>
      <c r="N32" s="14"/>
      <c r="P32" s="14"/>
      <c r="Q32" s="2">
        <f t="shared" ref="Q32:Q40" si="12">SUM(E32:P32)</f>
        <v>968683.75</v>
      </c>
      <c r="R32" s="14"/>
      <c r="S32" s="14"/>
    </row>
    <row r="33" spans="1:19" x14ac:dyDescent="0.25">
      <c r="A33" s="15" t="s">
        <v>41</v>
      </c>
      <c r="B33" s="24">
        <v>2300000</v>
      </c>
      <c r="C33" s="24"/>
      <c r="D33" s="14">
        <f t="shared" si="11"/>
        <v>2300000</v>
      </c>
      <c r="F33" s="14"/>
      <c r="G33" s="14"/>
      <c r="H33" s="14"/>
      <c r="I33" s="14"/>
      <c r="J33" s="14"/>
      <c r="K33" s="14"/>
      <c r="L33" s="14"/>
      <c r="M33" s="14"/>
      <c r="N33" s="14"/>
      <c r="P33" s="14"/>
      <c r="Q33" s="2">
        <f t="shared" si="12"/>
        <v>0</v>
      </c>
      <c r="R33" s="14"/>
      <c r="S33" s="14"/>
    </row>
    <row r="34" spans="1:19" x14ac:dyDescent="0.25">
      <c r="A34" s="15" t="s">
        <v>42</v>
      </c>
      <c r="B34" s="24">
        <v>13523000</v>
      </c>
      <c r="C34" s="24"/>
      <c r="D34" s="14">
        <f t="shared" si="11"/>
        <v>13523000</v>
      </c>
      <c r="E34" s="51">
        <v>98062.720000000001</v>
      </c>
      <c r="F34" s="14"/>
      <c r="G34" s="14"/>
      <c r="H34" s="14"/>
      <c r="I34" s="14"/>
      <c r="J34" s="14"/>
      <c r="K34" s="14"/>
      <c r="L34" s="14"/>
      <c r="M34" s="14"/>
      <c r="N34" s="14"/>
      <c r="P34" s="14"/>
      <c r="Q34" s="2">
        <f t="shared" si="12"/>
        <v>98062.720000000001</v>
      </c>
      <c r="R34" s="14"/>
      <c r="S34" s="14"/>
    </row>
    <row r="35" spans="1:19" x14ac:dyDescent="0.25">
      <c r="A35" s="15" t="s">
        <v>43</v>
      </c>
      <c r="B35" s="24">
        <v>5000000</v>
      </c>
      <c r="C35" s="24"/>
      <c r="D35" s="14">
        <f t="shared" si="11"/>
        <v>5000000</v>
      </c>
      <c r="E35" s="51">
        <v>894.4</v>
      </c>
      <c r="F35" s="14"/>
      <c r="G35" s="14"/>
      <c r="H35" s="14"/>
      <c r="I35" s="14"/>
      <c r="J35" s="14"/>
      <c r="K35" s="14"/>
      <c r="L35" s="14"/>
      <c r="M35" s="14"/>
      <c r="N35" s="14"/>
      <c r="P35" s="14"/>
      <c r="Q35" s="2">
        <f>SUM(E35:P35)</f>
        <v>894.4</v>
      </c>
      <c r="R35" s="14"/>
      <c r="S35" s="14"/>
    </row>
    <row r="36" spans="1:19" x14ac:dyDescent="0.25">
      <c r="A36" s="15" t="s">
        <v>44</v>
      </c>
      <c r="B36" s="24">
        <v>10600000</v>
      </c>
      <c r="C36" s="24"/>
      <c r="D36" s="14">
        <f t="shared" si="11"/>
        <v>10600000</v>
      </c>
      <c r="E36" s="51">
        <v>991740.09</v>
      </c>
      <c r="F36" s="14"/>
      <c r="G36" s="14"/>
      <c r="H36" s="14"/>
      <c r="I36" s="14"/>
      <c r="J36" s="14"/>
      <c r="K36" s="14"/>
      <c r="L36" s="14"/>
      <c r="M36" s="14"/>
      <c r="N36" s="14"/>
      <c r="P36" s="14"/>
      <c r="Q36" s="2">
        <f t="shared" si="12"/>
        <v>991740.09</v>
      </c>
      <c r="R36" s="14">
        <v>0</v>
      </c>
      <c r="S36" s="14"/>
    </row>
    <row r="37" spans="1:19" x14ac:dyDescent="0.25">
      <c r="A37" s="15" t="s">
        <v>45</v>
      </c>
      <c r="B37" s="24">
        <v>1730747</v>
      </c>
      <c r="C37" s="24"/>
      <c r="D37" s="14">
        <f t="shared" si="11"/>
        <v>1730747</v>
      </c>
      <c r="E37" s="51">
        <v>287101.82</v>
      </c>
      <c r="F37" s="14"/>
      <c r="G37" s="14"/>
      <c r="H37" s="14"/>
      <c r="I37" s="14"/>
      <c r="J37" s="14"/>
      <c r="K37" s="14"/>
      <c r="L37" s="14"/>
      <c r="M37" s="14"/>
      <c r="N37" s="14"/>
      <c r="P37" s="14"/>
      <c r="Q37" s="2">
        <f>SUM(E37:P37)</f>
        <v>287101.82</v>
      </c>
      <c r="R37" s="14"/>
      <c r="S37" s="14"/>
    </row>
    <row r="38" spans="1:19" x14ac:dyDescent="0.25">
      <c r="A38" s="15" t="s">
        <v>46</v>
      </c>
      <c r="B38" s="24">
        <v>114510750</v>
      </c>
      <c r="C38" s="24"/>
      <c r="D38" s="14">
        <f t="shared" si="11"/>
        <v>114510750</v>
      </c>
      <c r="E38" s="51">
        <v>9366477.8900000006</v>
      </c>
      <c r="F38" s="14"/>
      <c r="G38" s="14"/>
      <c r="H38" s="14"/>
      <c r="I38" s="14"/>
      <c r="J38" s="14"/>
      <c r="K38" s="14"/>
      <c r="L38" s="14"/>
      <c r="M38" s="14"/>
      <c r="N38" s="14"/>
      <c r="P38" s="14"/>
      <c r="Q38" s="2">
        <f>SUM(E38:P38)</f>
        <v>9366477.8900000006</v>
      </c>
      <c r="R38" s="14"/>
      <c r="S38" s="14"/>
    </row>
    <row r="39" spans="1:19" ht="30" x14ac:dyDescent="0.25">
      <c r="A39" s="20" t="s">
        <v>47</v>
      </c>
      <c r="B39" s="24">
        <v>0</v>
      </c>
      <c r="C39" s="24"/>
      <c r="D39" s="14">
        <f t="shared" si="11"/>
        <v>0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P39" s="14"/>
      <c r="Q39" s="2">
        <f t="shared" si="12"/>
        <v>0</v>
      </c>
      <c r="R39" s="14"/>
      <c r="S39" s="14"/>
    </row>
    <row r="40" spans="1:19" x14ac:dyDescent="0.25">
      <c r="A40" s="15" t="s">
        <v>48</v>
      </c>
      <c r="B40" s="24">
        <v>25600000</v>
      </c>
      <c r="C40" s="24"/>
      <c r="D40" s="14">
        <f>+B40+C40</f>
        <v>25600000</v>
      </c>
      <c r="E40" s="14">
        <v>302000.25</v>
      </c>
      <c r="F40" s="14"/>
      <c r="G40" s="14"/>
      <c r="H40" s="14"/>
      <c r="I40" s="14"/>
      <c r="J40" s="14"/>
      <c r="K40" s="14"/>
      <c r="L40" s="14"/>
      <c r="M40" s="14"/>
      <c r="N40" s="14"/>
      <c r="P40" s="14"/>
      <c r="Q40" s="2">
        <f t="shared" si="12"/>
        <v>302000.25</v>
      </c>
      <c r="R40" s="14"/>
      <c r="S40" s="14"/>
    </row>
    <row r="41" spans="1:19" x14ac:dyDescent="0.25">
      <c r="A41" s="12" t="s">
        <v>49</v>
      </c>
      <c r="B41" s="23">
        <f>SUM(B42:B49)</f>
        <v>598300490</v>
      </c>
      <c r="C41" s="23"/>
      <c r="D41" s="23">
        <f>SUM(D42:D49)</f>
        <v>598300490</v>
      </c>
      <c r="E41" s="23">
        <f t="shared" ref="E41:I41" si="13">SUM(E42:E49)</f>
        <v>36687734.399999999</v>
      </c>
      <c r="F41" s="23">
        <f>SUM(F42:F49)</f>
        <v>0</v>
      </c>
      <c r="G41" s="23">
        <f t="shared" si="13"/>
        <v>0</v>
      </c>
      <c r="H41" s="23">
        <f t="shared" si="13"/>
        <v>0</v>
      </c>
      <c r="I41" s="23">
        <f t="shared" si="13"/>
        <v>0</v>
      </c>
      <c r="J41" s="23">
        <f>SUM(J42:J49)</f>
        <v>0</v>
      </c>
      <c r="K41" s="23">
        <f>SUM(K42:K49)</f>
        <v>0</v>
      </c>
      <c r="L41" s="23">
        <f>SUM(L42:L49)</f>
        <v>0</v>
      </c>
      <c r="M41" s="23">
        <f>SUM(M42:M49)</f>
        <v>0</v>
      </c>
      <c r="N41" s="23">
        <f>SUM(N42:N49)</f>
        <v>0</v>
      </c>
      <c r="O41" s="23">
        <f t="shared" ref="O41" si="14">SUM(O42:O49)</f>
        <v>0</v>
      </c>
      <c r="P41" s="23">
        <f>SUM(P42:P49)</f>
        <v>0</v>
      </c>
      <c r="Q41" s="8">
        <f>SUM(E41:P41)</f>
        <v>36687734.399999999</v>
      </c>
      <c r="R41" s="14"/>
      <c r="S41" s="14"/>
    </row>
    <row r="42" spans="1:19" x14ac:dyDescent="0.25">
      <c r="A42" s="15" t="s">
        <v>50</v>
      </c>
      <c r="B42" s="24">
        <v>598300490</v>
      </c>
      <c r="C42" s="24"/>
      <c r="D42" s="14">
        <v>598300490</v>
      </c>
      <c r="E42" s="51">
        <v>36687734.399999999</v>
      </c>
      <c r="F42" s="14"/>
      <c r="G42" s="14"/>
      <c r="H42" s="14"/>
      <c r="I42" s="14"/>
      <c r="J42" s="14"/>
      <c r="K42" s="14"/>
      <c r="L42" s="14"/>
      <c r="M42" s="14"/>
      <c r="N42" s="14"/>
      <c r="P42" s="14"/>
      <c r="Q42" s="2">
        <f>SUM(E42:P42)</f>
        <v>36687734.399999999</v>
      </c>
      <c r="R42" s="14"/>
      <c r="S42" s="14"/>
    </row>
    <row r="43" spans="1:19" x14ac:dyDescent="0.25">
      <c r="A43" s="15" t="s">
        <v>51</v>
      </c>
      <c r="B43" s="24"/>
      <c r="C43" s="24"/>
      <c r="D43" s="14">
        <f t="shared" ref="D43:D49" si="15">+B43-C43</f>
        <v>0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P43" s="14"/>
      <c r="Q43" s="14"/>
      <c r="R43" s="14"/>
      <c r="S43" s="14"/>
    </row>
    <row r="44" spans="1:19" x14ac:dyDescent="0.25">
      <c r="A44" s="15" t="s">
        <v>52</v>
      </c>
      <c r="B44" s="14"/>
      <c r="C44" s="14"/>
      <c r="D44" s="14">
        <f t="shared" si="15"/>
        <v>0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P44" s="14"/>
      <c r="Q44" s="14"/>
      <c r="R44" s="14"/>
      <c r="S44" s="14"/>
    </row>
    <row r="45" spans="1:19" x14ac:dyDescent="0.25">
      <c r="A45" s="15" t="s">
        <v>53</v>
      </c>
      <c r="B45" s="14"/>
      <c r="C45" s="14"/>
      <c r="D45" s="14">
        <f t="shared" si="15"/>
        <v>0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P45" s="14"/>
      <c r="Q45" s="14"/>
      <c r="R45" s="14"/>
      <c r="S45" s="14"/>
    </row>
    <row r="46" spans="1:19" x14ac:dyDescent="0.25">
      <c r="A46" s="15" t="s">
        <v>54</v>
      </c>
      <c r="B46" s="14"/>
      <c r="C46" s="14"/>
      <c r="D46" s="14">
        <f t="shared" si="15"/>
        <v>0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4"/>
      <c r="Q46" s="14"/>
      <c r="R46" s="14"/>
      <c r="S46" s="14"/>
    </row>
    <row r="47" spans="1:19" x14ac:dyDescent="0.25">
      <c r="A47" s="15" t="s">
        <v>55</v>
      </c>
      <c r="B47" s="14"/>
      <c r="C47" s="14"/>
      <c r="D47" s="14">
        <f t="shared" si="15"/>
        <v>0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P47" s="14"/>
      <c r="Q47" s="14"/>
      <c r="R47" s="14"/>
      <c r="S47" s="14"/>
    </row>
    <row r="48" spans="1:19" x14ac:dyDescent="0.25">
      <c r="A48" s="15" t="s">
        <v>56</v>
      </c>
      <c r="B48" s="24"/>
      <c r="C48" s="24"/>
      <c r="D48" s="14">
        <f t="shared" si="15"/>
        <v>0</v>
      </c>
      <c r="E48" s="14">
        <v>0</v>
      </c>
      <c r="G48" s="14"/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/>
      <c r="P48" s="14">
        <v>0</v>
      </c>
      <c r="Q48" s="2">
        <f>SUM(E48:P48)</f>
        <v>0</v>
      </c>
      <c r="R48" s="14">
        <v>0</v>
      </c>
      <c r="S48" s="14"/>
    </row>
    <row r="49" spans="1:19" x14ac:dyDescent="0.25">
      <c r="A49" s="15" t="s">
        <v>57</v>
      </c>
      <c r="B49" s="14"/>
      <c r="C49" s="14"/>
      <c r="D49" s="14">
        <f t="shared" si="15"/>
        <v>0</v>
      </c>
      <c r="E49" s="51"/>
      <c r="F49" s="14"/>
      <c r="G49" s="14"/>
      <c r="H49" s="14"/>
      <c r="I49" s="14"/>
      <c r="J49" s="14"/>
      <c r="K49" s="14"/>
      <c r="L49" s="14"/>
      <c r="M49" s="14"/>
      <c r="N49" s="14"/>
      <c r="P49" s="14"/>
      <c r="Q49" s="14"/>
      <c r="R49" s="14"/>
      <c r="S49" s="14"/>
    </row>
    <row r="50" spans="1:19" x14ac:dyDescent="0.25">
      <c r="A50" s="12" t="s">
        <v>58</v>
      </c>
      <c r="B50" s="23">
        <f>SUM(B51:B56)</f>
        <v>0</v>
      </c>
      <c r="C50" s="23"/>
      <c r="D50" s="23">
        <f t="shared" ref="D50:D56" si="16">+B50</f>
        <v>0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P50" s="14"/>
      <c r="Q50" s="8">
        <f>SUM(E50:P50)</f>
        <v>0</v>
      </c>
      <c r="R50" s="14"/>
      <c r="S50" s="14"/>
    </row>
    <row r="51" spans="1:19" x14ac:dyDescent="0.25">
      <c r="A51" s="15" t="s">
        <v>59</v>
      </c>
      <c r="B51" s="14">
        <v>0</v>
      </c>
      <c r="C51" s="14"/>
      <c r="D51" s="14">
        <f t="shared" si="16"/>
        <v>0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P51" s="14"/>
      <c r="Q51" s="14"/>
      <c r="R51" s="14"/>
      <c r="S51" s="14"/>
    </row>
    <row r="52" spans="1:19" x14ac:dyDescent="0.25">
      <c r="A52" s="15" t="s">
        <v>60</v>
      </c>
      <c r="B52" s="14">
        <v>0</v>
      </c>
      <c r="C52" s="14"/>
      <c r="D52" s="14">
        <f t="shared" si="16"/>
        <v>0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P52" s="14"/>
      <c r="Q52" s="14"/>
      <c r="R52" s="14"/>
      <c r="S52" s="14"/>
    </row>
    <row r="53" spans="1:19" x14ac:dyDescent="0.25">
      <c r="A53" s="15" t="s">
        <v>61</v>
      </c>
      <c r="B53" s="14">
        <v>0</v>
      </c>
      <c r="C53" s="14"/>
      <c r="D53" s="14">
        <f t="shared" si="16"/>
        <v>0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P53" s="14"/>
      <c r="Q53" s="14"/>
      <c r="R53" s="14"/>
      <c r="S53" s="14"/>
    </row>
    <row r="54" spans="1:19" x14ac:dyDescent="0.25">
      <c r="A54" s="15" t="s">
        <v>62</v>
      </c>
      <c r="B54" s="14">
        <v>0</v>
      </c>
      <c r="C54" s="14"/>
      <c r="D54" s="14">
        <f t="shared" si="16"/>
        <v>0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P54" s="14"/>
      <c r="Q54" s="14"/>
      <c r="R54" s="14"/>
      <c r="S54" s="14"/>
    </row>
    <row r="55" spans="1:19" x14ac:dyDescent="0.25">
      <c r="A55" s="15" t="s">
        <v>63</v>
      </c>
      <c r="B55" s="14">
        <v>0</v>
      </c>
      <c r="C55" s="14"/>
      <c r="D55" s="14">
        <f t="shared" si="16"/>
        <v>0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P55" s="14"/>
      <c r="Q55" s="14"/>
      <c r="R55" s="14"/>
      <c r="S55" s="14"/>
    </row>
    <row r="56" spans="1:19" x14ac:dyDescent="0.25">
      <c r="A56" s="15" t="s">
        <v>64</v>
      </c>
      <c r="B56" s="14">
        <v>0</v>
      </c>
      <c r="C56" s="14"/>
      <c r="D56" s="14">
        <f t="shared" si="16"/>
        <v>0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P56" s="14"/>
      <c r="Q56" s="14"/>
      <c r="R56" s="14"/>
      <c r="S56" s="14"/>
    </row>
    <row r="57" spans="1:19" x14ac:dyDescent="0.25">
      <c r="A57" s="12" t="s">
        <v>65</v>
      </c>
      <c r="B57" s="23">
        <f>SUM(B58:B66)</f>
        <v>214805200</v>
      </c>
      <c r="C57" s="23"/>
      <c r="D57" s="23">
        <f>SUM(D58:D66)</f>
        <v>214805200</v>
      </c>
      <c r="E57" s="23">
        <f>SUM(E58:E66)</f>
        <v>2884582.69</v>
      </c>
      <c r="F57" s="23">
        <f t="shared" ref="F57:R57" si="17">SUM(F58:F66)</f>
        <v>0</v>
      </c>
      <c r="G57" s="23">
        <f t="shared" si="17"/>
        <v>0</v>
      </c>
      <c r="H57" s="23">
        <f t="shared" si="17"/>
        <v>0</v>
      </c>
      <c r="I57" s="23">
        <f t="shared" si="17"/>
        <v>0</v>
      </c>
      <c r="J57" s="23">
        <f t="shared" si="17"/>
        <v>0</v>
      </c>
      <c r="K57" s="23">
        <f t="shared" si="17"/>
        <v>0</v>
      </c>
      <c r="L57" s="23">
        <f t="shared" si="17"/>
        <v>0</v>
      </c>
      <c r="M57" s="23">
        <f t="shared" si="17"/>
        <v>0</v>
      </c>
      <c r="N57" s="23">
        <f t="shared" si="17"/>
        <v>0</v>
      </c>
      <c r="O57" s="23">
        <f t="shared" si="17"/>
        <v>0</v>
      </c>
      <c r="P57" s="23">
        <f t="shared" si="17"/>
        <v>0</v>
      </c>
      <c r="Q57" s="8">
        <f>SUM(E57:P57)</f>
        <v>2884582.69</v>
      </c>
      <c r="R57" s="23">
        <f t="shared" si="17"/>
        <v>0</v>
      </c>
      <c r="S57" s="14"/>
    </row>
    <row r="58" spans="1:19" x14ac:dyDescent="0.25">
      <c r="A58" s="15" t="s">
        <v>66</v>
      </c>
      <c r="B58" s="24">
        <v>115000000</v>
      </c>
      <c r="C58" s="24"/>
      <c r="D58" s="14">
        <f t="shared" ref="D58:D66" si="18">+B58-C58</f>
        <v>115000000</v>
      </c>
      <c r="E58" s="51">
        <v>2449398.69</v>
      </c>
      <c r="F58" s="14"/>
      <c r="G58" s="14"/>
      <c r="H58" s="14"/>
      <c r="I58" s="14"/>
      <c r="J58" s="14"/>
      <c r="K58" s="14"/>
      <c r="L58" s="14"/>
      <c r="M58" s="14"/>
      <c r="N58" s="14"/>
      <c r="P58" s="14"/>
      <c r="Q58" s="2">
        <f>SUM(E58:P58)</f>
        <v>2449398.69</v>
      </c>
      <c r="R58" s="14"/>
      <c r="S58" s="14"/>
    </row>
    <row r="59" spans="1:19" x14ac:dyDescent="0.25">
      <c r="A59" s="15" t="s">
        <v>67</v>
      </c>
      <c r="B59" s="24">
        <v>5455200</v>
      </c>
      <c r="C59" s="24"/>
      <c r="D59" s="14">
        <f t="shared" si="18"/>
        <v>5455200</v>
      </c>
      <c r="E59" s="51">
        <v>435184</v>
      </c>
      <c r="F59" s="25"/>
      <c r="G59" s="25"/>
      <c r="H59" s="25"/>
      <c r="I59" s="25"/>
      <c r="J59" s="25"/>
      <c r="K59" s="25"/>
      <c r="L59" s="25"/>
      <c r="M59" s="25"/>
      <c r="N59" s="26"/>
      <c r="P59" s="26"/>
      <c r="Q59" s="2">
        <f>SUM(E59:P59)</f>
        <v>435184</v>
      </c>
      <c r="R59" s="14"/>
      <c r="S59" s="14"/>
    </row>
    <row r="60" spans="1:19" x14ac:dyDescent="0.25">
      <c r="A60" s="15" t="s">
        <v>68</v>
      </c>
      <c r="B60" s="24">
        <v>0</v>
      </c>
      <c r="C60" s="24"/>
      <c r="D60" s="14">
        <f t="shared" si="18"/>
        <v>0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P60" s="14"/>
      <c r="Q60" s="14"/>
      <c r="R60" s="14"/>
      <c r="S60" s="14"/>
    </row>
    <row r="61" spans="1:19" x14ac:dyDescent="0.25">
      <c r="A61" s="15" t="s">
        <v>69</v>
      </c>
      <c r="B61" s="24">
        <v>15500000</v>
      </c>
      <c r="C61" s="24"/>
      <c r="D61" s="14">
        <f t="shared" si="18"/>
        <v>15500000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P61" s="14"/>
      <c r="Q61" s="14"/>
      <c r="R61" s="14"/>
      <c r="S61" s="14"/>
    </row>
    <row r="62" spans="1:19" x14ac:dyDescent="0.25">
      <c r="A62" s="15" t="s">
        <v>70</v>
      </c>
      <c r="B62" s="24">
        <v>28100000</v>
      </c>
      <c r="C62" s="24"/>
      <c r="D62" s="14">
        <f t="shared" si="18"/>
        <v>28100000</v>
      </c>
      <c r="E62" s="51"/>
      <c r="F62" s="27"/>
      <c r="G62" s="14"/>
      <c r="H62" s="27"/>
      <c r="I62" s="25"/>
      <c r="J62" s="25"/>
      <c r="K62" s="25"/>
      <c r="L62" s="14"/>
      <c r="M62" s="14"/>
      <c r="N62" s="14"/>
      <c r="P62" s="14"/>
      <c r="Q62" s="2">
        <f>SUM(E62:P62)</f>
        <v>0</v>
      </c>
      <c r="R62" s="14"/>
      <c r="S62" s="14"/>
    </row>
    <row r="63" spans="1:19" x14ac:dyDescent="0.25">
      <c r="A63" s="15" t="s">
        <v>71</v>
      </c>
      <c r="B63" s="24">
        <v>750000</v>
      </c>
      <c r="C63" s="24"/>
      <c r="D63" s="14">
        <f t="shared" si="18"/>
        <v>750000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P63" s="14"/>
      <c r="Q63" s="14"/>
      <c r="R63" s="14"/>
      <c r="S63" s="14"/>
    </row>
    <row r="64" spans="1:19" x14ac:dyDescent="0.25">
      <c r="A64" s="15" t="s">
        <v>72</v>
      </c>
      <c r="B64" s="24"/>
      <c r="C64" s="24"/>
      <c r="D64" s="14">
        <f t="shared" si="18"/>
        <v>0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P64" s="14"/>
      <c r="Q64" s="14"/>
      <c r="R64" s="14"/>
      <c r="S64" s="14"/>
    </row>
    <row r="65" spans="1:19" x14ac:dyDescent="0.25">
      <c r="A65" s="15" t="s">
        <v>73</v>
      </c>
      <c r="B65" s="24">
        <v>0</v>
      </c>
      <c r="C65" s="24"/>
      <c r="D65" s="14">
        <f t="shared" si="18"/>
        <v>0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P65" s="14"/>
      <c r="Q65" s="14"/>
      <c r="R65" s="14"/>
      <c r="S65" s="14"/>
    </row>
    <row r="66" spans="1:19" x14ac:dyDescent="0.25">
      <c r="A66" s="15" t="s">
        <v>74</v>
      </c>
      <c r="B66" s="24">
        <v>50000000</v>
      </c>
      <c r="C66" s="24"/>
      <c r="D66" s="14">
        <f t="shared" si="18"/>
        <v>50000000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P66" s="14"/>
      <c r="Q66" s="14"/>
      <c r="R66" s="14"/>
      <c r="S66" s="14"/>
    </row>
    <row r="67" spans="1:19" x14ac:dyDescent="0.25">
      <c r="A67" s="12" t="s">
        <v>75</v>
      </c>
      <c r="B67" s="23">
        <f>SUM(B68:B71)</f>
        <v>1000000</v>
      </c>
      <c r="C67" s="23"/>
      <c r="D67" s="23">
        <f>SUM(D68:D71)</f>
        <v>1000000</v>
      </c>
      <c r="E67" s="23">
        <f t="shared" ref="E67:P67" si="19">SUM(E68:E71)</f>
        <v>0</v>
      </c>
      <c r="F67" s="23">
        <f t="shared" si="19"/>
        <v>0</v>
      </c>
      <c r="G67" s="23">
        <f t="shared" si="19"/>
        <v>0</v>
      </c>
      <c r="H67" s="23">
        <f t="shared" si="19"/>
        <v>0</v>
      </c>
      <c r="I67" s="23">
        <f t="shared" si="19"/>
        <v>0</v>
      </c>
      <c r="J67" s="23">
        <f>SUM(J68:J71)</f>
        <v>0</v>
      </c>
      <c r="K67" s="23">
        <f>SUM(K68:K71)</f>
        <v>0</v>
      </c>
      <c r="L67" s="23">
        <f>SUM(L68:L71)</f>
        <v>0</v>
      </c>
      <c r="M67" s="23">
        <f>SUM(M68:M71)</f>
        <v>0</v>
      </c>
      <c r="N67" s="23">
        <f>SUM(N68:N71)</f>
        <v>0</v>
      </c>
      <c r="P67" s="23">
        <f t="shared" si="19"/>
        <v>0</v>
      </c>
      <c r="Q67" s="8">
        <f>SUM(E67:P67)</f>
        <v>0</v>
      </c>
      <c r="R67" s="14"/>
      <c r="S67" s="14"/>
    </row>
    <row r="68" spans="1:19" x14ac:dyDescent="0.25">
      <c r="A68" s="15" t="s">
        <v>76</v>
      </c>
      <c r="B68" s="24">
        <v>0</v>
      </c>
      <c r="C68" s="24"/>
      <c r="D68" s="14">
        <f t="shared" ref="D68:D71" si="20">+B68-C68</f>
        <v>0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P68" s="14"/>
      <c r="Q68" s="14"/>
      <c r="R68" s="14"/>
      <c r="S68" s="14"/>
    </row>
    <row r="69" spans="1:19" x14ac:dyDescent="0.25">
      <c r="A69" s="15" t="s">
        <v>77</v>
      </c>
      <c r="B69" s="24">
        <v>1000000</v>
      </c>
      <c r="C69" s="24"/>
      <c r="D69" s="14">
        <f t="shared" si="20"/>
        <v>1000000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P69" s="14"/>
      <c r="Q69" s="14"/>
      <c r="R69" s="14"/>
      <c r="S69" s="14"/>
    </row>
    <row r="70" spans="1:19" x14ac:dyDescent="0.25">
      <c r="A70" s="15" t="s">
        <v>78</v>
      </c>
      <c r="B70" s="14"/>
      <c r="C70" s="14"/>
      <c r="D70" s="14">
        <f t="shared" si="20"/>
        <v>0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P70" s="14"/>
      <c r="Q70" s="14"/>
      <c r="R70" s="14"/>
      <c r="S70" s="14"/>
    </row>
    <row r="71" spans="1:19" ht="30" x14ac:dyDescent="0.25">
      <c r="A71" s="20" t="s">
        <v>79</v>
      </c>
      <c r="B71" s="14"/>
      <c r="C71" s="14"/>
      <c r="D71" s="14">
        <f t="shared" si="20"/>
        <v>0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P71" s="14"/>
      <c r="Q71" s="14"/>
      <c r="R71" s="14"/>
      <c r="S71" s="14"/>
    </row>
    <row r="72" spans="1:19" x14ac:dyDescent="0.25">
      <c r="A72" s="12" t="s">
        <v>80</v>
      </c>
      <c r="B72" s="23">
        <f>SUM(B73:B74)</f>
        <v>0</v>
      </c>
      <c r="C72" s="23"/>
      <c r="D72" s="23">
        <f t="shared" ref="D72:P72" si="21">SUM(D73:D74)</f>
        <v>0</v>
      </c>
      <c r="E72" s="23">
        <f>SUM(E73:E74)</f>
        <v>1073528693.26</v>
      </c>
      <c r="F72" s="23">
        <f t="shared" si="21"/>
        <v>0</v>
      </c>
      <c r="G72" s="23">
        <f t="shared" si="21"/>
        <v>0</v>
      </c>
      <c r="H72" s="23">
        <f t="shared" si="21"/>
        <v>0</v>
      </c>
      <c r="I72" s="23">
        <f t="shared" si="21"/>
        <v>0</v>
      </c>
      <c r="J72" s="23">
        <f>SUM(J73:J74)</f>
        <v>0</v>
      </c>
      <c r="K72" s="23">
        <f>SUM(K73:K74)</f>
        <v>0</v>
      </c>
      <c r="L72" s="23">
        <f>SUM(L73:L74)</f>
        <v>0</v>
      </c>
      <c r="M72" s="23">
        <f>SUM(M73:M74)</f>
        <v>0</v>
      </c>
      <c r="N72" s="23">
        <f>SUM(N73:N74)</f>
        <v>0</v>
      </c>
      <c r="P72" s="23">
        <f t="shared" si="21"/>
        <v>0</v>
      </c>
      <c r="Q72" s="2">
        <f>SUM(E72:P72)</f>
        <v>1073528693.26</v>
      </c>
      <c r="R72" s="14"/>
      <c r="S72" s="14"/>
    </row>
    <row r="73" spans="1:19" x14ac:dyDescent="0.25">
      <c r="A73" s="15" t="s">
        <v>81</v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P73" s="14"/>
      <c r="Q73" s="14"/>
      <c r="R73" s="14"/>
      <c r="S73" s="14"/>
    </row>
    <row r="74" spans="1:19" x14ac:dyDescent="0.25">
      <c r="A74" s="15" t="s">
        <v>82</v>
      </c>
      <c r="B74" s="14"/>
      <c r="C74" s="14"/>
      <c r="D74" s="14"/>
      <c r="E74" s="51">
        <v>1073528693.26</v>
      </c>
      <c r="F74" s="14"/>
      <c r="G74" s="14"/>
      <c r="H74" s="14"/>
      <c r="I74" s="14"/>
      <c r="J74" s="14"/>
      <c r="K74" s="14"/>
      <c r="L74" s="14"/>
      <c r="M74" s="14"/>
      <c r="N74" s="14"/>
      <c r="P74" s="14"/>
      <c r="Q74" s="14"/>
      <c r="R74" s="14"/>
      <c r="S74" s="14"/>
    </row>
    <row r="75" spans="1:19" x14ac:dyDescent="0.25">
      <c r="A75" s="12" t="s">
        <v>83</v>
      </c>
      <c r="B75" s="23">
        <f>SUM(B76:B78)</f>
        <v>0</v>
      </c>
      <c r="C75" s="23"/>
      <c r="D75" s="23">
        <f t="shared" ref="D75:P75" si="22">SUM(D76:D78)</f>
        <v>0</v>
      </c>
      <c r="E75" s="23">
        <f t="shared" si="22"/>
        <v>0</v>
      </c>
      <c r="F75" s="23">
        <f t="shared" si="22"/>
        <v>0</v>
      </c>
      <c r="G75" s="23">
        <f t="shared" si="22"/>
        <v>0</v>
      </c>
      <c r="H75" s="23">
        <f t="shared" si="22"/>
        <v>0</v>
      </c>
      <c r="I75" s="23">
        <f t="shared" si="22"/>
        <v>0</v>
      </c>
      <c r="J75" s="23">
        <f>SUM(J76:J78)</f>
        <v>0</v>
      </c>
      <c r="K75" s="23">
        <f>SUM(K76:K78)</f>
        <v>0</v>
      </c>
      <c r="L75" s="23">
        <f>SUM(L76:L78)</f>
        <v>0</v>
      </c>
      <c r="M75" s="23">
        <f>SUM(M76:M78)</f>
        <v>0</v>
      </c>
      <c r="N75" s="23">
        <f>SUM(N76:N78)</f>
        <v>0</v>
      </c>
      <c r="P75" s="23">
        <f t="shared" si="22"/>
        <v>0</v>
      </c>
      <c r="Q75" s="2">
        <f>SUM(E75:P75)</f>
        <v>0</v>
      </c>
      <c r="R75" s="14"/>
      <c r="S75" s="14"/>
    </row>
    <row r="76" spans="1:19" x14ac:dyDescent="0.25">
      <c r="A76" s="15" t="s">
        <v>84</v>
      </c>
      <c r="B76" s="14"/>
      <c r="C76" s="14"/>
      <c r="D76" s="14">
        <f t="shared" ref="D76:D78" si="23">+B76-C76</f>
        <v>0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P76" s="14"/>
      <c r="Q76" s="14"/>
      <c r="R76" s="14"/>
      <c r="S76" s="14"/>
    </row>
    <row r="77" spans="1:19" x14ac:dyDescent="0.25">
      <c r="A77" s="15" t="s">
        <v>85</v>
      </c>
      <c r="B77" s="14"/>
      <c r="C77" s="14"/>
      <c r="D77" s="14">
        <f t="shared" si="23"/>
        <v>0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P77" s="14"/>
      <c r="Q77" s="14"/>
      <c r="R77" s="14"/>
      <c r="S77" s="14"/>
    </row>
    <row r="78" spans="1:19" x14ac:dyDescent="0.25">
      <c r="A78" s="15" t="s">
        <v>86</v>
      </c>
      <c r="B78" s="14"/>
      <c r="C78" s="14"/>
      <c r="D78" s="14">
        <f t="shared" si="23"/>
        <v>0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P78" s="14"/>
      <c r="Q78" s="14"/>
      <c r="R78" s="14"/>
      <c r="S78" s="14"/>
    </row>
    <row r="79" spans="1:19" x14ac:dyDescent="0.25">
      <c r="A79" s="7" t="s">
        <v>87</v>
      </c>
      <c r="B79" s="28">
        <f>SUM(B86+B83+B80)</f>
        <v>0</v>
      </c>
      <c r="C79" s="28"/>
      <c r="D79" s="28">
        <f t="shared" ref="D79:P79" si="24">SUM(D86+D83+D80)</f>
        <v>0</v>
      </c>
      <c r="E79" s="28">
        <f t="shared" si="24"/>
        <v>0</v>
      </c>
      <c r="F79" s="28">
        <f t="shared" si="24"/>
        <v>0</v>
      </c>
      <c r="G79" s="28">
        <f t="shared" si="24"/>
        <v>0</v>
      </c>
      <c r="H79" s="28">
        <f t="shared" si="24"/>
        <v>0</v>
      </c>
      <c r="I79" s="28">
        <f t="shared" si="24"/>
        <v>0</v>
      </c>
      <c r="J79" s="28">
        <f>SUM(J86+J83+J80)</f>
        <v>0</v>
      </c>
      <c r="K79" s="28">
        <f>SUM(K86+K83+K80)</f>
        <v>0</v>
      </c>
      <c r="L79" s="28">
        <f>SUM(L86+L83+L80)</f>
        <v>0</v>
      </c>
      <c r="M79" s="28">
        <f>SUM(M86+M83+M80)</f>
        <v>0</v>
      </c>
      <c r="N79" s="28">
        <f>SUM(N86+N83+N80)</f>
        <v>0</v>
      </c>
      <c r="P79" s="28">
        <f t="shared" si="24"/>
        <v>0</v>
      </c>
      <c r="Q79" s="2">
        <f>SUM(E79:P79)</f>
        <v>0</v>
      </c>
      <c r="R79" s="14"/>
      <c r="S79" s="14"/>
    </row>
    <row r="80" spans="1:19" x14ac:dyDescent="0.25">
      <c r="A80" s="12" t="s">
        <v>88</v>
      </c>
      <c r="B80" s="23"/>
      <c r="C80" s="23"/>
      <c r="D80" s="14">
        <f t="shared" ref="D80:D87" si="25">+B80-C80</f>
        <v>0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P80" s="14"/>
      <c r="Q80" s="14"/>
      <c r="R80" s="14"/>
      <c r="S80" s="14"/>
    </row>
    <row r="81" spans="1:19" x14ac:dyDescent="0.25">
      <c r="A81" s="15" t="s">
        <v>89</v>
      </c>
      <c r="B81" s="14"/>
      <c r="C81" s="14"/>
      <c r="D81" s="14">
        <f t="shared" si="25"/>
        <v>0</v>
      </c>
      <c r="E81" s="14"/>
      <c r="F81" s="14"/>
      <c r="G81" s="14"/>
      <c r="H81" s="14"/>
      <c r="I81" s="14"/>
      <c r="J81" s="14"/>
      <c r="K81" s="14"/>
      <c r="L81" s="14"/>
      <c r="M81" s="14"/>
      <c r="N81" s="14"/>
      <c r="P81" s="14"/>
      <c r="Q81" s="14"/>
      <c r="R81" s="14"/>
      <c r="S81" s="14"/>
    </row>
    <row r="82" spans="1:19" x14ac:dyDescent="0.25">
      <c r="A82" s="15" t="s">
        <v>90</v>
      </c>
      <c r="B82" s="14"/>
      <c r="C82" s="14"/>
      <c r="D82" s="14">
        <f t="shared" si="25"/>
        <v>0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P82" s="14"/>
      <c r="Q82" s="14"/>
      <c r="R82" s="14"/>
      <c r="S82" s="14"/>
    </row>
    <row r="83" spans="1:19" x14ac:dyDescent="0.25">
      <c r="A83" s="12" t="s">
        <v>91</v>
      </c>
      <c r="B83" s="23"/>
      <c r="C83" s="23"/>
      <c r="D83" s="14">
        <f t="shared" si="25"/>
        <v>0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P83" s="14"/>
      <c r="Q83" s="14"/>
      <c r="R83" s="14"/>
      <c r="S83" s="14"/>
    </row>
    <row r="84" spans="1:19" x14ac:dyDescent="0.25">
      <c r="A84" s="15" t="s">
        <v>92</v>
      </c>
      <c r="B84" s="14"/>
      <c r="C84" s="14"/>
      <c r="D84" s="14">
        <f t="shared" si="25"/>
        <v>0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P84" s="14"/>
      <c r="Q84" s="14"/>
      <c r="R84" s="14"/>
      <c r="S84" s="14"/>
    </row>
    <row r="85" spans="1:19" x14ac:dyDescent="0.25">
      <c r="A85" s="15" t="s">
        <v>93</v>
      </c>
      <c r="B85" s="14"/>
      <c r="C85" s="14"/>
      <c r="D85" s="14">
        <f t="shared" si="25"/>
        <v>0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P85" s="14"/>
      <c r="Q85" s="14"/>
      <c r="R85" s="14"/>
      <c r="S85" s="14"/>
    </row>
    <row r="86" spans="1:19" x14ac:dyDescent="0.25">
      <c r="A86" s="12" t="s">
        <v>94</v>
      </c>
      <c r="B86" s="23"/>
      <c r="C86" s="23"/>
      <c r="D86" s="14">
        <f t="shared" si="25"/>
        <v>0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P86" s="14"/>
      <c r="Q86" s="14"/>
      <c r="R86" s="14"/>
      <c r="S86" s="14"/>
    </row>
    <row r="87" spans="1:19" x14ac:dyDescent="0.25">
      <c r="A87" s="15" t="s">
        <v>95</v>
      </c>
      <c r="B87" s="14"/>
      <c r="C87" s="14"/>
      <c r="D87" s="14">
        <f t="shared" si="25"/>
        <v>0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P87" s="14"/>
      <c r="Q87" s="14"/>
      <c r="R87" s="14"/>
      <c r="S87" s="14"/>
    </row>
    <row r="88" spans="1:19" s="30" customFormat="1" x14ac:dyDescent="0.25">
      <c r="A88" s="29" t="s">
        <v>96</v>
      </c>
      <c r="B88" s="47">
        <f>+B89+B92</f>
        <v>1018715219</v>
      </c>
      <c r="C88" s="47"/>
      <c r="D88" s="47">
        <f>+D89+D92</f>
        <v>1018715219</v>
      </c>
      <c r="E88" s="47">
        <f>+E89+E92</f>
        <v>116022024.71000001</v>
      </c>
      <c r="F88" s="47">
        <f t="shared" ref="F88:J88" si="26">+F89+F92</f>
        <v>0</v>
      </c>
      <c r="G88" s="47">
        <f t="shared" si="26"/>
        <v>0</v>
      </c>
      <c r="H88" s="47">
        <f t="shared" si="26"/>
        <v>0</v>
      </c>
      <c r="I88" s="47">
        <f>+I89+I92</f>
        <v>0</v>
      </c>
      <c r="J88" s="47">
        <f t="shared" si="26"/>
        <v>0</v>
      </c>
      <c r="K88" s="47">
        <f t="shared" ref="K88:P88" si="27">+K89+K92</f>
        <v>0</v>
      </c>
      <c r="L88" s="47">
        <f t="shared" si="27"/>
        <v>0</v>
      </c>
      <c r="M88" s="47">
        <f t="shared" si="27"/>
        <v>0</v>
      </c>
      <c r="N88" s="47">
        <f t="shared" si="27"/>
        <v>0</v>
      </c>
      <c r="O88" s="47">
        <f t="shared" si="27"/>
        <v>0</v>
      </c>
      <c r="P88" s="47">
        <f t="shared" si="27"/>
        <v>0</v>
      </c>
      <c r="Q88" s="48">
        <f t="shared" ref="Q88:Q113" si="28">SUM(E88:P88)</f>
        <v>116022024.71000001</v>
      </c>
      <c r="R88" s="23"/>
      <c r="S88" s="23"/>
    </row>
    <row r="89" spans="1:19" s="30" customFormat="1" x14ac:dyDescent="0.25">
      <c r="A89" s="31" t="s">
        <v>23</v>
      </c>
      <c r="B89" s="23">
        <f>+B90+B91</f>
        <v>811715219</v>
      </c>
      <c r="C89" s="23"/>
      <c r="D89" s="23">
        <f>SUM(D90:D91)</f>
        <v>811715219</v>
      </c>
      <c r="E89" s="23">
        <f>+E90+E91</f>
        <v>95600000</v>
      </c>
      <c r="F89" s="23">
        <f t="shared" ref="F89:P89" si="29">+F90+F91</f>
        <v>0</v>
      </c>
      <c r="G89" s="23">
        <f t="shared" si="29"/>
        <v>0</v>
      </c>
      <c r="H89" s="23">
        <f t="shared" si="29"/>
        <v>0</v>
      </c>
      <c r="I89" s="23">
        <f t="shared" si="29"/>
        <v>0</v>
      </c>
      <c r="J89" s="23">
        <f t="shared" si="29"/>
        <v>0</v>
      </c>
      <c r="K89" s="23">
        <f t="shared" si="29"/>
        <v>0</v>
      </c>
      <c r="L89" s="23">
        <f t="shared" si="29"/>
        <v>0</v>
      </c>
      <c r="M89" s="23">
        <f t="shared" si="29"/>
        <v>0</v>
      </c>
      <c r="N89" s="23">
        <f t="shared" si="29"/>
        <v>0</v>
      </c>
      <c r="O89" s="23">
        <f t="shared" si="29"/>
        <v>0</v>
      </c>
      <c r="P89" s="23">
        <f t="shared" si="29"/>
        <v>0</v>
      </c>
      <c r="Q89" s="8">
        <f t="shared" si="28"/>
        <v>95600000</v>
      </c>
      <c r="R89" s="23"/>
      <c r="S89" s="23"/>
    </row>
    <row r="90" spans="1:19" x14ac:dyDescent="0.25">
      <c r="A90" s="32" t="s">
        <v>97</v>
      </c>
      <c r="B90" s="14">
        <v>400715219</v>
      </c>
      <c r="C90" s="14"/>
      <c r="D90" s="14">
        <f t="shared" ref="D90:D93" si="30">+B90-C90</f>
        <v>400715219</v>
      </c>
      <c r="E90" s="14">
        <v>61350000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2">
        <f t="shared" si="28"/>
        <v>61350000</v>
      </c>
      <c r="R90" s="14"/>
      <c r="S90" s="14"/>
    </row>
    <row r="91" spans="1:19" x14ac:dyDescent="0.25">
      <c r="A91" s="32" t="s">
        <v>28</v>
      </c>
      <c r="B91" s="33">
        <v>411000000</v>
      </c>
      <c r="C91" s="33"/>
      <c r="D91" s="14">
        <f t="shared" si="30"/>
        <v>411000000</v>
      </c>
      <c r="E91" s="14">
        <v>34250000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2">
        <f t="shared" si="28"/>
        <v>34250000</v>
      </c>
      <c r="R91" s="14"/>
      <c r="S91" s="14"/>
    </row>
    <row r="92" spans="1:19" s="30" customFormat="1" x14ac:dyDescent="0.25">
      <c r="A92" s="31" t="s">
        <v>29</v>
      </c>
      <c r="B92" s="23">
        <f>+B93</f>
        <v>207000000</v>
      </c>
      <c r="C92" s="23"/>
      <c r="D92" s="14">
        <f t="shared" si="30"/>
        <v>207000000</v>
      </c>
      <c r="E92" s="23">
        <f>+E93</f>
        <v>20422024.710000001</v>
      </c>
      <c r="F92" s="23">
        <f t="shared" ref="F92:P92" si="31">+F93</f>
        <v>0</v>
      </c>
      <c r="G92" s="23">
        <f t="shared" si="31"/>
        <v>0</v>
      </c>
      <c r="H92" s="23">
        <f t="shared" si="31"/>
        <v>0</v>
      </c>
      <c r="I92" s="23">
        <f t="shared" si="31"/>
        <v>0</v>
      </c>
      <c r="J92" s="23">
        <f t="shared" si="31"/>
        <v>0</v>
      </c>
      <c r="K92" s="23">
        <f t="shared" si="31"/>
        <v>0</v>
      </c>
      <c r="L92" s="23">
        <f t="shared" si="31"/>
        <v>0</v>
      </c>
      <c r="M92" s="23">
        <f t="shared" si="31"/>
        <v>0</v>
      </c>
      <c r="N92" s="23">
        <f t="shared" si="31"/>
        <v>0</v>
      </c>
      <c r="O92" s="23">
        <f t="shared" si="31"/>
        <v>0</v>
      </c>
      <c r="P92" s="23">
        <f t="shared" si="31"/>
        <v>0</v>
      </c>
      <c r="Q92" s="8">
        <f t="shared" si="28"/>
        <v>20422024.710000001</v>
      </c>
      <c r="R92" s="23"/>
      <c r="S92" s="23"/>
    </row>
    <row r="93" spans="1:19" x14ac:dyDescent="0.25">
      <c r="A93" s="32" t="s">
        <v>32</v>
      </c>
      <c r="B93" s="14">
        <v>207000000</v>
      </c>
      <c r="C93" s="14"/>
      <c r="D93" s="14">
        <f t="shared" si="30"/>
        <v>207000000</v>
      </c>
      <c r="E93" s="51">
        <f>16103842.51+4318182.2</f>
        <v>20422024.710000001</v>
      </c>
      <c r="F93" s="27"/>
      <c r="G93" s="27"/>
      <c r="H93" s="27"/>
      <c r="I93" s="25"/>
      <c r="J93" s="27"/>
      <c r="K93" s="34"/>
      <c r="L93" s="34"/>
      <c r="M93" s="35"/>
      <c r="N93" s="36"/>
      <c r="O93" s="36"/>
      <c r="P93" s="36"/>
      <c r="Q93" s="2">
        <f t="shared" si="28"/>
        <v>20422024.710000001</v>
      </c>
      <c r="R93" s="14"/>
      <c r="S93" s="14"/>
    </row>
    <row r="94" spans="1:19" x14ac:dyDescent="0.25">
      <c r="A94" s="29" t="s">
        <v>98</v>
      </c>
      <c r="B94" s="47">
        <f>+B95+B100+B106+B110+B112</f>
        <v>193583012</v>
      </c>
      <c r="C94" s="47">
        <f t="shared" ref="C94:G94" si="32">+C95+C100+C106+C110+C112</f>
        <v>0</v>
      </c>
      <c r="D94" s="47">
        <f t="shared" si="32"/>
        <v>193583012</v>
      </c>
      <c r="E94" s="47">
        <f>+E95+E100+E106+E110+E112</f>
        <v>16193741.930000002</v>
      </c>
      <c r="F94" s="47">
        <f t="shared" si="32"/>
        <v>0</v>
      </c>
      <c r="G94" s="47">
        <f t="shared" si="32"/>
        <v>0</v>
      </c>
      <c r="H94" s="47">
        <f t="shared" ref="H94:I94" si="33">+H95+H100+H106+H110+H112</f>
        <v>0</v>
      </c>
      <c r="I94" s="47">
        <f t="shared" si="33"/>
        <v>0</v>
      </c>
      <c r="J94" s="47">
        <f t="shared" ref="J94:P94" si="34">+J95+J100+J106+J110+J112</f>
        <v>0</v>
      </c>
      <c r="K94" s="47">
        <f t="shared" si="34"/>
        <v>0</v>
      </c>
      <c r="L94" s="47">
        <f t="shared" si="34"/>
        <v>0</v>
      </c>
      <c r="M94" s="47">
        <f t="shared" si="34"/>
        <v>0</v>
      </c>
      <c r="N94" s="47">
        <f t="shared" si="34"/>
        <v>0</v>
      </c>
      <c r="O94" s="47">
        <f t="shared" si="34"/>
        <v>0</v>
      </c>
      <c r="P94" s="47">
        <f t="shared" si="34"/>
        <v>0</v>
      </c>
      <c r="Q94" s="48">
        <f t="shared" si="28"/>
        <v>16193741.930000002</v>
      </c>
      <c r="R94" s="50"/>
      <c r="S94" s="14"/>
    </row>
    <row r="95" spans="1:19" x14ac:dyDescent="0.25">
      <c r="A95" s="31" t="s">
        <v>23</v>
      </c>
      <c r="B95" s="23">
        <f>SUM(B96:B99)</f>
        <v>47084000</v>
      </c>
      <c r="C95" s="23">
        <f>SUM(C96:C99)</f>
        <v>8974000</v>
      </c>
      <c r="D95" s="23">
        <f>SUM(D96:D99)</f>
        <v>56058000</v>
      </c>
      <c r="E95" s="23">
        <f t="shared" ref="E95:P95" si="35">SUM(E96:E99)</f>
        <v>4107976.64</v>
      </c>
      <c r="F95" s="23">
        <f t="shared" ref="F95" si="36">SUM(F96:F99)</f>
        <v>0</v>
      </c>
      <c r="G95" s="23">
        <f t="shared" si="35"/>
        <v>0</v>
      </c>
      <c r="H95" s="23">
        <f t="shared" si="35"/>
        <v>0</v>
      </c>
      <c r="I95" s="23">
        <f t="shared" si="35"/>
        <v>0</v>
      </c>
      <c r="J95" s="23">
        <f t="shared" si="35"/>
        <v>0</v>
      </c>
      <c r="K95" s="23">
        <f t="shared" si="35"/>
        <v>0</v>
      </c>
      <c r="L95" s="23">
        <f t="shared" si="35"/>
        <v>0</v>
      </c>
      <c r="M95" s="23">
        <f t="shared" si="35"/>
        <v>0</v>
      </c>
      <c r="N95" s="23">
        <f t="shared" si="35"/>
        <v>0</v>
      </c>
      <c r="O95" s="23">
        <f t="shared" si="35"/>
        <v>0</v>
      </c>
      <c r="P95" s="23">
        <f t="shared" si="35"/>
        <v>0</v>
      </c>
      <c r="Q95" s="8">
        <f t="shared" si="28"/>
        <v>4107976.64</v>
      </c>
      <c r="R95" s="14"/>
      <c r="S95" s="14"/>
    </row>
    <row r="96" spans="1:19" x14ac:dyDescent="0.25">
      <c r="A96" s="32" t="s">
        <v>24</v>
      </c>
      <c r="B96" s="14">
        <v>35800000</v>
      </c>
      <c r="C96" s="14">
        <v>10550000</v>
      </c>
      <c r="D96" s="14">
        <f>+B96+C96</f>
        <v>46350000</v>
      </c>
      <c r="E96" s="25">
        <v>3423278.35</v>
      </c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">
        <f t="shared" si="28"/>
        <v>3423278.35</v>
      </c>
      <c r="R96" s="14"/>
      <c r="S96" s="14"/>
    </row>
    <row r="97" spans="1:19" x14ac:dyDescent="0.25">
      <c r="A97" s="32" t="s">
        <v>25</v>
      </c>
      <c r="B97" s="14">
        <v>1582000</v>
      </c>
      <c r="C97" s="14">
        <v>-598000</v>
      </c>
      <c r="D97" s="14">
        <f t="shared" ref="D97:D98" si="37">+B97+C97</f>
        <v>984000</v>
      </c>
      <c r="E97" s="25">
        <v>138500</v>
      </c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">
        <f t="shared" si="28"/>
        <v>138500</v>
      </c>
      <c r="R97" s="14"/>
      <c r="S97" s="14"/>
    </row>
    <row r="98" spans="1:19" x14ac:dyDescent="0.25">
      <c r="A98" s="32" t="s">
        <v>110</v>
      </c>
      <c r="B98" s="14"/>
      <c r="C98" s="14">
        <v>3500000</v>
      </c>
      <c r="D98" s="14">
        <f t="shared" si="37"/>
        <v>3500000</v>
      </c>
      <c r="E98" s="25">
        <v>0</v>
      </c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"/>
      <c r="R98" s="14"/>
      <c r="S98" s="14"/>
    </row>
    <row r="99" spans="1:19" x14ac:dyDescent="0.25">
      <c r="A99" s="32" t="s">
        <v>28</v>
      </c>
      <c r="B99" s="14">
        <v>9702000</v>
      </c>
      <c r="C99" s="14">
        <v>-4478000</v>
      </c>
      <c r="D99" s="14">
        <f>+B99+C99</f>
        <v>5224000</v>
      </c>
      <c r="E99" s="25">
        <v>546198.29</v>
      </c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">
        <f t="shared" si="28"/>
        <v>546198.29</v>
      </c>
      <c r="R99" s="14"/>
      <c r="S99" s="14"/>
    </row>
    <row r="100" spans="1:19" x14ac:dyDescent="0.25">
      <c r="A100" s="31" t="s">
        <v>29</v>
      </c>
      <c r="B100" s="23">
        <f>SUM(B101:B105)</f>
        <v>21721012</v>
      </c>
      <c r="C100" s="23">
        <f>SUM(C101:C105)</f>
        <v>-7954000</v>
      </c>
      <c r="D100" s="23">
        <f>SUM(D101:D105)</f>
        <v>13767012</v>
      </c>
      <c r="E100" s="23">
        <f t="shared" ref="E100:P100" si="38">SUM(E101:E105)</f>
        <v>1574565.6600000001</v>
      </c>
      <c r="F100" s="23">
        <f t="shared" si="38"/>
        <v>0</v>
      </c>
      <c r="G100" s="23">
        <f t="shared" si="38"/>
        <v>0</v>
      </c>
      <c r="H100" s="23">
        <f t="shared" si="38"/>
        <v>0</v>
      </c>
      <c r="I100" s="23">
        <f t="shared" si="38"/>
        <v>0</v>
      </c>
      <c r="J100" s="23">
        <f t="shared" si="38"/>
        <v>0</v>
      </c>
      <c r="K100" s="23">
        <f t="shared" si="38"/>
        <v>0</v>
      </c>
      <c r="L100" s="23">
        <f t="shared" si="38"/>
        <v>0</v>
      </c>
      <c r="M100" s="23">
        <f t="shared" si="38"/>
        <v>0</v>
      </c>
      <c r="N100" s="23">
        <f t="shared" si="38"/>
        <v>0</v>
      </c>
      <c r="O100" s="23">
        <f t="shared" si="38"/>
        <v>0</v>
      </c>
      <c r="P100" s="23">
        <f t="shared" si="38"/>
        <v>0</v>
      </c>
      <c r="Q100" s="8">
        <f t="shared" si="28"/>
        <v>1574565.6600000001</v>
      </c>
      <c r="R100" s="14"/>
      <c r="S100" s="14"/>
    </row>
    <row r="101" spans="1:19" x14ac:dyDescent="0.25">
      <c r="A101" s="32" t="s">
        <v>30</v>
      </c>
      <c r="B101" s="14">
        <v>2010000</v>
      </c>
      <c r="C101" s="14">
        <v>-426000</v>
      </c>
      <c r="D101" s="14">
        <f t="shared" ref="D101:D105" si="39">+B101+C101</f>
        <v>1584000</v>
      </c>
      <c r="E101" s="25">
        <v>117733.54</v>
      </c>
      <c r="F101" s="25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2">
        <f t="shared" si="28"/>
        <v>117733.54</v>
      </c>
      <c r="R101" s="14"/>
      <c r="S101" s="14"/>
    </row>
    <row r="102" spans="1:19" x14ac:dyDescent="0.25">
      <c r="A102" s="32" t="s">
        <v>32</v>
      </c>
      <c r="B102" s="14">
        <v>6000000</v>
      </c>
      <c r="C102" s="14">
        <v>-300000</v>
      </c>
      <c r="D102" s="14">
        <f t="shared" si="39"/>
        <v>5700000</v>
      </c>
      <c r="E102" s="25"/>
      <c r="F102" s="25">
        <f t="shared" ref="F102:F104" si="40">+E102/12</f>
        <v>0</v>
      </c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2">
        <f t="shared" si="28"/>
        <v>0</v>
      </c>
      <c r="R102" s="14"/>
      <c r="S102" s="14"/>
    </row>
    <row r="103" spans="1:19" x14ac:dyDescent="0.25">
      <c r="A103" s="32" t="s">
        <v>34</v>
      </c>
      <c r="B103" s="14">
        <v>3328600</v>
      </c>
      <c r="C103" s="14">
        <v>700000</v>
      </c>
      <c r="D103" s="14">
        <f>+B103+C103</f>
        <v>4028600</v>
      </c>
      <c r="E103" s="25">
        <v>285435</v>
      </c>
      <c r="F103" s="25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2">
        <f t="shared" si="28"/>
        <v>285435</v>
      </c>
      <c r="R103" s="14"/>
      <c r="S103" s="14"/>
    </row>
    <row r="104" spans="1:19" x14ac:dyDescent="0.25">
      <c r="A104" s="32" t="s">
        <v>112</v>
      </c>
      <c r="B104" s="14"/>
      <c r="C104" s="14">
        <v>75000</v>
      </c>
      <c r="D104" s="14">
        <f>+B104+C104</f>
        <v>75000</v>
      </c>
      <c r="E104" s="25"/>
      <c r="F104" s="25">
        <f t="shared" si="40"/>
        <v>0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2"/>
      <c r="R104" s="14"/>
      <c r="S104" s="14"/>
    </row>
    <row r="105" spans="1:19" ht="30.75" thickBot="1" x14ac:dyDescent="0.3">
      <c r="A105" s="37" t="s">
        <v>37</v>
      </c>
      <c r="B105" s="14">
        <v>10382412</v>
      </c>
      <c r="C105" s="14">
        <v>-8003000</v>
      </c>
      <c r="D105" s="14">
        <f t="shared" si="39"/>
        <v>2379412</v>
      </c>
      <c r="E105" s="25">
        <f>168999.64+1002397.48</f>
        <v>1171397.1200000001</v>
      </c>
      <c r="F105" s="25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2">
        <f t="shared" si="28"/>
        <v>1171397.1200000001</v>
      </c>
      <c r="R105" s="14">
        <v>0</v>
      </c>
      <c r="S105" s="14"/>
    </row>
    <row r="106" spans="1:19" ht="15.75" thickBot="1" x14ac:dyDescent="0.3">
      <c r="A106" s="38" t="s">
        <v>39</v>
      </c>
      <c r="B106" s="23">
        <f>+B108</f>
        <v>4400000</v>
      </c>
      <c r="C106" s="23">
        <f>SUM(C107:C109)</f>
        <v>380000</v>
      </c>
      <c r="D106" s="23">
        <f>SUM(D107:D109)</f>
        <v>4780000</v>
      </c>
      <c r="E106" s="23">
        <f>SUM(E107:E109)</f>
        <v>346199</v>
      </c>
      <c r="F106" s="23">
        <f t="shared" ref="F106" si="41">+F108</f>
        <v>0</v>
      </c>
      <c r="G106" s="23">
        <f t="shared" ref="G106:P106" si="42">+G108</f>
        <v>0</v>
      </c>
      <c r="H106" s="23">
        <f t="shared" si="42"/>
        <v>0</v>
      </c>
      <c r="I106" s="23">
        <f t="shared" si="42"/>
        <v>0</v>
      </c>
      <c r="J106" s="23">
        <f t="shared" si="42"/>
        <v>0</v>
      </c>
      <c r="K106" s="23">
        <f t="shared" si="42"/>
        <v>0</v>
      </c>
      <c r="L106" s="23">
        <f t="shared" si="42"/>
        <v>0</v>
      </c>
      <c r="M106" s="23">
        <f t="shared" si="42"/>
        <v>0</v>
      </c>
      <c r="N106" s="23">
        <f t="shared" si="42"/>
        <v>0</v>
      </c>
      <c r="O106" s="23">
        <f t="shared" si="42"/>
        <v>0</v>
      </c>
      <c r="P106" s="23">
        <f t="shared" si="42"/>
        <v>0</v>
      </c>
      <c r="Q106" s="8">
        <f t="shared" si="28"/>
        <v>346199</v>
      </c>
      <c r="R106" s="14"/>
      <c r="S106" s="14"/>
    </row>
    <row r="107" spans="1:19" x14ac:dyDescent="0.25">
      <c r="A107" s="32" t="s">
        <v>109</v>
      </c>
      <c r="B107" s="23"/>
      <c r="C107" s="14">
        <v>600000</v>
      </c>
      <c r="D107" s="14">
        <f>+B107+C107</f>
        <v>600000</v>
      </c>
      <c r="E107" s="25">
        <v>46951.5</v>
      </c>
      <c r="F107" s="25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8"/>
      <c r="R107" s="14"/>
      <c r="S107" s="14"/>
    </row>
    <row r="108" spans="1:19" ht="30" x14ac:dyDescent="0.25">
      <c r="A108" s="37" t="s">
        <v>46</v>
      </c>
      <c r="B108" s="14">
        <v>4400000</v>
      </c>
      <c r="C108" s="14">
        <v>-300000</v>
      </c>
      <c r="D108" s="14">
        <f>+B108+C108</f>
        <v>4100000</v>
      </c>
      <c r="E108" s="25">
        <f>275000+24247.5</f>
        <v>299247.5</v>
      </c>
      <c r="F108" s="25"/>
      <c r="G108" s="25"/>
      <c r="H108" s="25"/>
      <c r="I108" s="25"/>
      <c r="J108" s="25"/>
      <c r="K108" s="25"/>
      <c r="L108" s="25"/>
      <c r="M108" s="25"/>
      <c r="N108" s="14"/>
      <c r="O108" s="14"/>
      <c r="P108" s="14"/>
      <c r="Q108" s="2">
        <f t="shared" si="28"/>
        <v>299247.5</v>
      </c>
      <c r="R108" s="14"/>
      <c r="S108" s="14"/>
    </row>
    <row r="109" spans="1:19" x14ac:dyDescent="0.25">
      <c r="A109" s="32" t="s">
        <v>111</v>
      </c>
      <c r="B109" s="14"/>
      <c r="C109" s="14">
        <v>80000</v>
      </c>
      <c r="D109" s="14">
        <f>+B109+C109</f>
        <v>80000</v>
      </c>
      <c r="E109" s="25"/>
      <c r="F109" s="25">
        <f t="shared" ref="F109" si="43">+E109/12</f>
        <v>0</v>
      </c>
      <c r="G109" s="25"/>
      <c r="H109" s="25"/>
      <c r="I109" s="25"/>
      <c r="J109" s="25"/>
      <c r="K109" s="25"/>
      <c r="L109" s="25"/>
      <c r="M109" s="25"/>
      <c r="N109" s="14"/>
      <c r="O109" s="14"/>
      <c r="P109" s="14"/>
      <c r="Q109" s="2"/>
      <c r="R109" s="14"/>
      <c r="S109" s="14"/>
    </row>
    <row r="110" spans="1:19" x14ac:dyDescent="0.25">
      <c r="A110" s="39" t="s">
        <v>49</v>
      </c>
      <c r="B110" s="23">
        <f>+B111</f>
        <v>118878000</v>
      </c>
      <c r="C110" s="23">
        <f>+C111</f>
        <v>0</v>
      </c>
      <c r="D110" s="23">
        <f>+D111</f>
        <v>118878000</v>
      </c>
      <c r="E110" s="23">
        <f t="shared" ref="E110:P110" si="44">+E111</f>
        <v>10165000.630000001</v>
      </c>
      <c r="F110" s="23">
        <f t="shared" si="44"/>
        <v>0</v>
      </c>
      <c r="G110" s="23">
        <f t="shared" si="44"/>
        <v>0</v>
      </c>
      <c r="H110" s="23">
        <f t="shared" si="44"/>
        <v>0</v>
      </c>
      <c r="I110" s="23">
        <f t="shared" si="44"/>
        <v>0</v>
      </c>
      <c r="J110" s="23">
        <f t="shared" si="44"/>
        <v>0</v>
      </c>
      <c r="K110" s="23">
        <f t="shared" si="44"/>
        <v>0</v>
      </c>
      <c r="L110" s="23">
        <f t="shared" si="44"/>
        <v>0</v>
      </c>
      <c r="M110" s="23">
        <f t="shared" si="44"/>
        <v>0</v>
      </c>
      <c r="N110" s="23">
        <f t="shared" si="44"/>
        <v>0</v>
      </c>
      <c r="O110" s="23">
        <f t="shared" si="44"/>
        <v>0</v>
      </c>
      <c r="P110" s="23">
        <f t="shared" si="44"/>
        <v>0</v>
      </c>
      <c r="Q110" s="8">
        <f t="shared" si="28"/>
        <v>10165000.630000001</v>
      </c>
      <c r="R110" s="14"/>
      <c r="S110" s="14"/>
    </row>
    <row r="111" spans="1:19" ht="15.75" thickBot="1" x14ac:dyDescent="0.3">
      <c r="A111" s="40" t="s">
        <v>99</v>
      </c>
      <c r="B111" s="14">
        <v>118878000</v>
      </c>
      <c r="C111" s="14"/>
      <c r="D111" s="14">
        <f t="shared" ref="D111" si="45">+B111-C111</f>
        <v>118878000</v>
      </c>
      <c r="E111" s="25">
        <v>10165000.630000001</v>
      </c>
      <c r="F111" s="25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2">
        <f t="shared" si="28"/>
        <v>10165000.630000001</v>
      </c>
      <c r="R111" s="14"/>
      <c r="S111" s="14"/>
    </row>
    <row r="112" spans="1:19" ht="15.75" thickBot="1" x14ac:dyDescent="0.3">
      <c r="A112" s="38" t="s">
        <v>65</v>
      </c>
      <c r="B112" s="23">
        <f>+B113</f>
        <v>1500000</v>
      </c>
      <c r="C112" s="23">
        <f>+C113</f>
        <v>-1400000</v>
      </c>
      <c r="D112" s="23">
        <f>+D113</f>
        <v>100000</v>
      </c>
      <c r="E112" s="23">
        <f t="shared" ref="E112:P112" si="46">+E113</f>
        <v>0</v>
      </c>
      <c r="F112" s="23">
        <f t="shared" si="46"/>
        <v>0</v>
      </c>
      <c r="G112" s="23">
        <f t="shared" si="46"/>
        <v>0</v>
      </c>
      <c r="H112" s="23">
        <f t="shared" si="46"/>
        <v>0</v>
      </c>
      <c r="I112" s="23">
        <f t="shared" si="46"/>
        <v>0</v>
      </c>
      <c r="J112" s="23">
        <f t="shared" si="46"/>
        <v>0</v>
      </c>
      <c r="K112" s="23">
        <f t="shared" si="46"/>
        <v>0</v>
      </c>
      <c r="L112" s="23">
        <f t="shared" si="46"/>
        <v>0</v>
      </c>
      <c r="M112" s="23">
        <f t="shared" si="46"/>
        <v>0</v>
      </c>
      <c r="N112" s="23">
        <f t="shared" si="46"/>
        <v>0</v>
      </c>
      <c r="O112" s="23">
        <f t="shared" si="46"/>
        <v>0</v>
      </c>
      <c r="P112" s="23">
        <f t="shared" si="46"/>
        <v>0</v>
      </c>
      <c r="Q112" s="8">
        <f t="shared" si="28"/>
        <v>0</v>
      </c>
      <c r="R112" s="14"/>
      <c r="S112" s="14"/>
    </row>
    <row r="113" spans="1:19" x14ac:dyDescent="0.25">
      <c r="A113" s="32" t="s">
        <v>66</v>
      </c>
      <c r="B113" s="14">
        <v>1500000</v>
      </c>
      <c r="C113" s="14">
        <v>-1400000</v>
      </c>
      <c r="D113" s="14">
        <f>+B113+C113</f>
        <v>100000</v>
      </c>
      <c r="E113" s="25">
        <v>0</v>
      </c>
      <c r="F113" s="25">
        <f>+E113/12</f>
        <v>0</v>
      </c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">
        <f t="shared" si="28"/>
        <v>0</v>
      </c>
      <c r="R113" s="14"/>
      <c r="S113" s="14"/>
    </row>
    <row r="114" spans="1:19" x14ac:dyDescent="0.25">
      <c r="A114" s="31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P114" s="14"/>
      <c r="Q114" s="14"/>
      <c r="R114" s="14"/>
      <c r="S114" s="14"/>
    </row>
    <row r="115" spans="1:19" hidden="1" x14ac:dyDescent="0.25">
      <c r="A115" s="15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2"/>
      <c r="R115" s="14"/>
      <c r="S115" s="14"/>
    </row>
    <row r="116" spans="1:19" x14ac:dyDescent="0.25">
      <c r="A116" s="41" t="s">
        <v>100</v>
      </c>
      <c r="B116" s="42">
        <f>+B13+B88+B94</f>
        <v>5897016059</v>
      </c>
      <c r="C116" s="42">
        <f>SUM(C89:C113)</f>
        <v>0</v>
      </c>
      <c r="D116" s="42">
        <f>+D13+D88+D94</f>
        <v>5897016059</v>
      </c>
      <c r="E116" s="42">
        <f>+E13+E88+E94</f>
        <v>1571863734.2500002</v>
      </c>
      <c r="F116" s="42">
        <f>+F94+F92+F13</f>
        <v>0</v>
      </c>
      <c r="G116" s="42">
        <f>+G94+G92+G13</f>
        <v>0</v>
      </c>
      <c r="H116" s="42">
        <f>+H79+H75+H72+H67+H57+H50+H41+H31+H21+H15+H88+H94</f>
        <v>0</v>
      </c>
      <c r="I116" s="42">
        <f>+I79+I75+I72+I67+I57+I50+I41+I31+I21+I15+I88+I94+I115</f>
        <v>0</v>
      </c>
      <c r="J116" s="42">
        <f>+J79+J75+J72+J67+J57+J50+J41+J31+J21+J15+J88+J94+J115</f>
        <v>0</v>
      </c>
      <c r="K116" s="42">
        <f>+K79+K75+K72+K67+K57+K50+K41+K31+K21+K15+K89+K94+K115+K92</f>
        <v>0</v>
      </c>
      <c r="L116" s="42">
        <f>+L79+L75+L72+L67+L57+L50+L41+L31+L21+L15+L89+L94+L115+L92</f>
        <v>0</v>
      </c>
      <c r="M116" s="42">
        <f>+M79+M75+M72+M67+M57+M50+M41+M31+M21+M15+M89+M94+M115+M92</f>
        <v>0</v>
      </c>
      <c r="N116" s="42">
        <f>+N79+N75+N72+N67+N57+N50+N42+N31+N21+N15+N89+N94+N115+N92</f>
        <v>0</v>
      </c>
      <c r="O116" s="43">
        <f>+O79+O75+O72+O67+O57+O50+O42+O31+O21+O15+O89+O94+O115+O92</f>
        <v>0</v>
      </c>
      <c r="P116" s="42">
        <f>+P79+P75+P72+P67+P57+P50+P41+P31+P21+P15</f>
        <v>0</v>
      </c>
      <c r="Q116" s="42">
        <f>SUM(E116:P116)</f>
        <v>1571863734.2500002</v>
      </c>
    </row>
    <row r="117" spans="1:19" x14ac:dyDescent="0.25">
      <c r="B117" s="3"/>
      <c r="C117" s="3"/>
      <c r="D117" s="44"/>
      <c r="P117" s="3"/>
    </row>
    <row r="118" spans="1:19" x14ac:dyDescent="0.25">
      <c r="A118" s="1" t="s">
        <v>101</v>
      </c>
      <c r="B118" s="44"/>
      <c r="C118" s="44"/>
      <c r="D118" s="4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P118" s="44"/>
    </row>
    <row r="119" spans="1:19" x14ac:dyDescent="0.25">
      <c r="A119" s="1" t="s">
        <v>102</v>
      </c>
      <c r="E119" s="44"/>
      <c r="I119" s="44"/>
    </row>
    <row r="120" spans="1:19" x14ac:dyDescent="0.25">
      <c r="A120" s="1" t="s">
        <v>103</v>
      </c>
      <c r="E120" s="44"/>
      <c r="F120" s="44"/>
      <c r="G120" s="44"/>
      <c r="H120" s="44"/>
      <c r="I120" s="44"/>
      <c r="J120" s="3"/>
      <c r="K120" s="3"/>
      <c r="L120" s="44"/>
      <c r="M120" s="44"/>
      <c r="N120" s="44"/>
    </row>
    <row r="121" spans="1:19" x14ac:dyDescent="0.25">
      <c r="A121" s="1" t="s">
        <v>104</v>
      </c>
    </row>
    <row r="122" spans="1:19" x14ac:dyDescent="0.25">
      <c r="A122" s="1" t="s">
        <v>105</v>
      </c>
    </row>
    <row r="123" spans="1:19" x14ac:dyDescent="0.25">
      <c r="A123" s="1" t="s">
        <v>106</v>
      </c>
    </row>
    <row r="124" spans="1:19" x14ac:dyDescent="0.25">
      <c r="A124" s="1" t="s">
        <v>107</v>
      </c>
    </row>
  </sheetData>
  <mergeCells count="9">
    <mergeCell ref="A10:A11"/>
    <mergeCell ref="B10:B11"/>
    <mergeCell ref="D10:D11"/>
    <mergeCell ref="E10:Q10"/>
    <mergeCell ref="A4:Q4"/>
    <mergeCell ref="A5:Q5"/>
    <mergeCell ref="A6:Q6"/>
    <mergeCell ref="A7:Q7"/>
    <mergeCell ref="A8:Q8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2026-02-03T19:16:10Z</cp:lastPrinted>
  <dcterms:created xsi:type="dcterms:W3CDTF">2026-01-07T13:54:22Z</dcterms:created>
  <dcterms:modified xsi:type="dcterms:W3CDTF">2026-02-13T16:39:54Z</dcterms:modified>
</cp:coreProperties>
</file>