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perez\Desktop\OAI\PRESUPUESTO 2026\"/>
    </mc:Choice>
  </mc:AlternateContent>
  <xr:revisionPtr revIDLastSave="0" documentId="13_ncr:1_{47A12E3B-0710-4B6E-9000-35860E92AFE3}" xr6:coauthVersionLast="47" xr6:coauthVersionMax="47" xr10:uidLastSave="{00000000-0000-0000-0000-000000000000}"/>
  <bookViews>
    <workbookView xWindow="-120" yWindow="-120" windowWidth="24240" windowHeight="13020" xr2:uid="{3A28F582-2C22-4119-B0CC-B66016843419}"/>
  </bookViews>
  <sheets>
    <sheet name="MATRIZ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5" i="1" l="1"/>
  <c r="C94" i="1" s="1"/>
  <c r="C116" i="1" s="1"/>
  <c r="C100" i="1"/>
  <c r="C106" i="1"/>
  <c r="C110" i="1"/>
  <c r="C112" i="1"/>
  <c r="F41" i="1"/>
  <c r="F31" i="1"/>
  <c r="F29" i="1"/>
  <c r="F16" i="1"/>
  <c r="F20" i="1"/>
  <c r="F28" i="1"/>
  <c r="F23" i="1"/>
  <c r="F21" i="1" s="1"/>
  <c r="E21" i="1"/>
  <c r="E105" i="1"/>
  <c r="E108" i="1"/>
  <c r="E106" i="1"/>
  <c r="F113" i="1"/>
  <c r="F112" i="1" s="1"/>
  <c r="F110" i="1"/>
  <c r="F109" i="1"/>
  <c r="F104" i="1"/>
  <c r="F102" i="1"/>
  <c r="F100" i="1" s="1"/>
  <c r="E16" i="1"/>
  <c r="E15" i="1" s="1"/>
  <c r="E93" i="1"/>
  <c r="D40" i="1"/>
  <c r="D96" i="1"/>
  <c r="D104" i="1"/>
  <c r="D103" i="1"/>
  <c r="D105" i="1"/>
  <c r="D99" i="1"/>
  <c r="D109" i="1"/>
  <c r="D98" i="1"/>
  <c r="D97" i="1"/>
  <c r="D102" i="1"/>
  <c r="D101" i="1"/>
  <c r="D100" i="1" s="1"/>
  <c r="D107" i="1"/>
  <c r="D108" i="1"/>
  <c r="D113" i="1"/>
  <c r="D111" i="1"/>
  <c r="D90" i="1"/>
  <c r="D30" i="1"/>
  <c r="D29" i="1"/>
  <c r="D28" i="1"/>
  <c r="D27" i="1"/>
  <c r="D26" i="1"/>
  <c r="D25" i="1"/>
  <c r="D24" i="1"/>
  <c r="D23" i="1"/>
  <c r="D22" i="1"/>
  <c r="D20" i="1"/>
  <c r="D19" i="1"/>
  <c r="D18" i="1"/>
  <c r="D17" i="1"/>
  <c r="D16" i="1"/>
  <c r="D39" i="1"/>
  <c r="D38" i="1"/>
  <c r="D37" i="1"/>
  <c r="D36" i="1"/>
  <c r="D35" i="1"/>
  <c r="D34" i="1"/>
  <c r="D33" i="1"/>
  <c r="D32" i="1"/>
  <c r="D31" i="1" s="1"/>
  <c r="D49" i="1"/>
  <c r="D48" i="1"/>
  <c r="D47" i="1"/>
  <c r="D46" i="1"/>
  <c r="D45" i="1"/>
  <c r="D44" i="1"/>
  <c r="D43" i="1"/>
  <c r="D66" i="1"/>
  <c r="D65" i="1"/>
  <c r="D64" i="1"/>
  <c r="D63" i="1"/>
  <c r="D62" i="1"/>
  <c r="D61" i="1"/>
  <c r="D60" i="1"/>
  <c r="D59" i="1"/>
  <c r="D58" i="1"/>
  <c r="D71" i="1"/>
  <c r="D70" i="1"/>
  <c r="D69" i="1"/>
  <c r="D68" i="1"/>
  <c r="D78" i="1"/>
  <c r="D77" i="1"/>
  <c r="D76" i="1"/>
  <c r="D87" i="1"/>
  <c r="D86" i="1"/>
  <c r="D85" i="1"/>
  <c r="D84" i="1"/>
  <c r="D83" i="1"/>
  <c r="D82" i="1"/>
  <c r="D81" i="1"/>
  <c r="D80" i="1"/>
  <c r="D93" i="1"/>
  <c r="D91" i="1"/>
  <c r="B15" i="1"/>
  <c r="B95" i="1"/>
  <c r="D106" i="1" l="1"/>
  <c r="D95" i="1"/>
  <c r="Q113" i="1"/>
  <c r="P112" i="1"/>
  <c r="O112" i="1"/>
  <c r="N112" i="1"/>
  <c r="M112" i="1"/>
  <c r="L112" i="1"/>
  <c r="K112" i="1"/>
  <c r="J112" i="1"/>
  <c r="I112" i="1"/>
  <c r="H112" i="1"/>
  <c r="G112" i="1"/>
  <c r="E112" i="1"/>
  <c r="Q112" i="1" s="1"/>
  <c r="D112" i="1"/>
  <c r="B112" i="1"/>
  <c r="Q111" i="1"/>
  <c r="P110" i="1"/>
  <c r="O110" i="1"/>
  <c r="N110" i="1"/>
  <c r="M110" i="1"/>
  <c r="L110" i="1"/>
  <c r="K110" i="1"/>
  <c r="J110" i="1"/>
  <c r="I110" i="1"/>
  <c r="H110" i="1"/>
  <c r="G110" i="1"/>
  <c r="E110" i="1"/>
  <c r="D110" i="1"/>
  <c r="B110" i="1"/>
  <c r="Q108" i="1"/>
  <c r="P106" i="1"/>
  <c r="O106" i="1"/>
  <c r="N106" i="1"/>
  <c r="M106" i="1"/>
  <c r="L106" i="1"/>
  <c r="K106" i="1"/>
  <c r="J106" i="1"/>
  <c r="I106" i="1"/>
  <c r="H106" i="1"/>
  <c r="G106" i="1"/>
  <c r="B106" i="1"/>
  <c r="Q105" i="1"/>
  <c r="Q103" i="1"/>
  <c r="Q102" i="1"/>
  <c r="Q101" i="1"/>
  <c r="P100" i="1"/>
  <c r="O100" i="1"/>
  <c r="N100" i="1"/>
  <c r="M100" i="1"/>
  <c r="L100" i="1"/>
  <c r="K100" i="1"/>
  <c r="J100" i="1"/>
  <c r="I100" i="1"/>
  <c r="H100" i="1"/>
  <c r="G100" i="1"/>
  <c r="E100" i="1"/>
  <c r="B100" i="1"/>
  <c r="Q99" i="1"/>
  <c r="Q96" i="1"/>
  <c r="P95" i="1"/>
  <c r="O95" i="1"/>
  <c r="N95" i="1"/>
  <c r="M95" i="1"/>
  <c r="L95" i="1"/>
  <c r="K95" i="1"/>
  <c r="J95" i="1"/>
  <c r="I95" i="1"/>
  <c r="H95" i="1"/>
  <c r="G95" i="1"/>
  <c r="E95" i="1"/>
  <c r="Q93" i="1"/>
  <c r="P92" i="1"/>
  <c r="O92" i="1"/>
  <c r="N92" i="1"/>
  <c r="M92" i="1"/>
  <c r="L92" i="1"/>
  <c r="K92" i="1"/>
  <c r="J92" i="1"/>
  <c r="I92" i="1"/>
  <c r="H92" i="1"/>
  <c r="G92" i="1"/>
  <c r="G88" i="1" s="1"/>
  <c r="F92" i="1"/>
  <c r="E92" i="1"/>
  <c r="B92" i="1"/>
  <c r="D92" i="1" s="1"/>
  <c r="Q91" i="1"/>
  <c r="I89" i="1"/>
  <c r="D89" i="1"/>
  <c r="P89" i="1"/>
  <c r="O89" i="1"/>
  <c r="N89" i="1"/>
  <c r="M89" i="1"/>
  <c r="L89" i="1"/>
  <c r="K89" i="1"/>
  <c r="J89" i="1"/>
  <c r="H89" i="1"/>
  <c r="G89" i="1"/>
  <c r="F89" i="1"/>
  <c r="E89" i="1"/>
  <c r="E14" i="1" s="1"/>
  <c r="B89" i="1"/>
  <c r="P79" i="1"/>
  <c r="N79" i="1"/>
  <c r="M79" i="1"/>
  <c r="L79" i="1"/>
  <c r="K79" i="1"/>
  <c r="J79" i="1"/>
  <c r="I79" i="1"/>
  <c r="H79" i="1"/>
  <c r="G79" i="1"/>
  <c r="F79" i="1"/>
  <c r="E79" i="1"/>
  <c r="D79" i="1"/>
  <c r="B79" i="1"/>
  <c r="P75" i="1"/>
  <c r="N75" i="1"/>
  <c r="M75" i="1"/>
  <c r="L75" i="1"/>
  <c r="K75" i="1"/>
  <c r="J75" i="1"/>
  <c r="I75" i="1"/>
  <c r="H75" i="1"/>
  <c r="G75" i="1"/>
  <c r="F75" i="1"/>
  <c r="E75" i="1"/>
  <c r="D75" i="1"/>
  <c r="B75" i="1"/>
  <c r="P72" i="1"/>
  <c r="N72" i="1"/>
  <c r="M72" i="1"/>
  <c r="L72" i="1"/>
  <c r="K72" i="1"/>
  <c r="J72" i="1"/>
  <c r="I72" i="1"/>
  <c r="H72" i="1"/>
  <c r="G72" i="1"/>
  <c r="F72" i="1"/>
  <c r="E72" i="1"/>
  <c r="D72" i="1"/>
  <c r="B72" i="1"/>
  <c r="D67" i="1"/>
  <c r="P67" i="1"/>
  <c r="N67" i="1"/>
  <c r="M67" i="1"/>
  <c r="L67" i="1"/>
  <c r="K67" i="1"/>
  <c r="J67" i="1"/>
  <c r="I67" i="1"/>
  <c r="H67" i="1"/>
  <c r="G67" i="1"/>
  <c r="F67" i="1"/>
  <c r="E67" i="1"/>
  <c r="B67" i="1"/>
  <c r="Q62" i="1"/>
  <c r="Q59" i="1"/>
  <c r="Q58" i="1"/>
  <c r="R57" i="1"/>
  <c r="P57" i="1"/>
  <c r="O57" i="1"/>
  <c r="N57" i="1"/>
  <c r="M57" i="1"/>
  <c r="L57" i="1"/>
  <c r="K57" i="1"/>
  <c r="J57" i="1"/>
  <c r="I57" i="1"/>
  <c r="H57" i="1"/>
  <c r="G57" i="1"/>
  <c r="F57" i="1"/>
  <c r="E57" i="1"/>
  <c r="B57" i="1"/>
  <c r="D56" i="1"/>
  <c r="D55" i="1"/>
  <c r="D54" i="1"/>
  <c r="D53" i="1"/>
  <c r="D52" i="1"/>
  <c r="D51" i="1"/>
  <c r="Q50" i="1"/>
  <c r="B50" i="1"/>
  <c r="D50" i="1" s="1"/>
  <c r="Q48" i="1"/>
  <c r="Q42" i="1"/>
  <c r="P41" i="1"/>
  <c r="O41" i="1"/>
  <c r="N41" i="1"/>
  <c r="M41" i="1"/>
  <c r="L41" i="1"/>
  <c r="K41" i="1"/>
  <c r="J41" i="1"/>
  <c r="I41" i="1"/>
  <c r="H41" i="1"/>
  <c r="G41" i="1"/>
  <c r="E41" i="1"/>
  <c r="Q40" i="1"/>
  <c r="Q39" i="1"/>
  <c r="Q38" i="1"/>
  <c r="Q37" i="1"/>
  <c r="Q36" i="1"/>
  <c r="Q35" i="1"/>
  <c r="Q34" i="1"/>
  <c r="Q33" i="1"/>
  <c r="Q32" i="1"/>
  <c r="P31" i="1"/>
  <c r="O31" i="1"/>
  <c r="N31" i="1"/>
  <c r="M31" i="1"/>
  <c r="L31" i="1"/>
  <c r="K31" i="1"/>
  <c r="J31" i="1"/>
  <c r="I31" i="1"/>
  <c r="H31" i="1"/>
  <c r="G31" i="1"/>
  <c r="E31" i="1"/>
  <c r="B31" i="1"/>
  <c r="Q30" i="1"/>
  <c r="Q29" i="1"/>
  <c r="Q28" i="1"/>
  <c r="Q27" i="1"/>
  <c r="Q26" i="1"/>
  <c r="Q25" i="1"/>
  <c r="Q24" i="1"/>
  <c r="Q22" i="1"/>
  <c r="P21" i="1"/>
  <c r="O21" i="1"/>
  <c r="N21" i="1"/>
  <c r="M21" i="1"/>
  <c r="L21" i="1"/>
  <c r="K21" i="1"/>
  <c r="J21" i="1"/>
  <c r="I21" i="1"/>
  <c r="H21" i="1"/>
  <c r="D21" i="1"/>
  <c r="B21" i="1"/>
  <c r="B14" i="1" s="1"/>
  <c r="S15" i="1" s="1"/>
  <c r="Q20" i="1"/>
  <c r="Q19" i="1"/>
  <c r="Q18" i="1"/>
  <c r="Q17" i="1"/>
  <c r="Q16" i="1"/>
  <c r="P15" i="1"/>
  <c r="P14" i="1" s="1"/>
  <c r="O15" i="1"/>
  <c r="O14" i="1" s="1"/>
  <c r="N15" i="1"/>
  <c r="N14" i="1" s="1"/>
  <c r="M15" i="1"/>
  <c r="M14" i="1" s="1"/>
  <c r="L15" i="1"/>
  <c r="K15" i="1"/>
  <c r="J15" i="1"/>
  <c r="I15" i="1"/>
  <c r="H15" i="1"/>
  <c r="G15" i="1"/>
  <c r="F15" i="1"/>
  <c r="D15" i="1"/>
  <c r="H88" i="1" l="1"/>
  <c r="D94" i="1"/>
  <c r="J88" i="1"/>
  <c r="K88" i="1"/>
  <c r="N94" i="1"/>
  <c r="J14" i="1"/>
  <c r="B13" i="1"/>
  <c r="K14" i="1"/>
  <c r="O94" i="1"/>
  <c r="O116" i="1" s="1"/>
  <c r="P94" i="1"/>
  <c r="L14" i="1"/>
  <c r="F88" i="1"/>
  <c r="E94" i="1"/>
  <c r="F106" i="1" s="1"/>
  <c r="Q106" i="1" s="1"/>
  <c r="E13" i="1"/>
  <c r="E88" i="1"/>
  <c r="I14" i="1"/>
  <c r="B88" i="1"/>
  <c r="Q75" i="1"/>
  <c r="Q72" i="1"/>
  <c r="Q79" i="1"/>
  <c r="Q67" i="1"/>
  <c r="H14" i="1"/>
  <c r="H13" i="1" s="1"/>
  <c r="L94" i="1"/>
  <c r="L116" i="1" s="1"/>
  <c r="M94" i="1"/>
  <c r="M116" i="1" s="1"/>
  <c r="D57" i="1"/>
  <c r="D14" i="1" s="1"/>
  <c r="D13" i="1" s="1"/>
  <c r="B94" i="1"/>
  <c r="Q110" i="1"/>
  <c r="K94" i="1"/>
  <c r="K116" i="1" s="1"/>
  <c r="Q100" i="1"/>
  <c r="I94" i="1"/>
  <c r="J94" i="1"/>
  <c r="G94" i="1"/>
  <c r="Q92" i="1"/>
  <c r="L88" i="1"/>
  <c r="M88" i="1"/>
  <c r="N88" i="1"/>
  <c r="O88" i="1"/>
  <c r="P88" i="1"/>
  <c r="G14" i="1"/>
  <c r="J13" i="1"/>
  <c r="I13" i="1"/>
  <c r="K13" i="1"/>
  <c r="Q41" i="1"/>
  <c r="L13" i="1"/>
  <c r="M13" i="1"/>
  <c r="N13" i="1"/>
  <c r="Q31" i="1"/>
  <c r="O13" i="1"/>
  <c r="P13" i="1"/>
  <c r="Q15" i="1"/>
  <c r="P116" i="1"/>
  <c r="D88" i="1"/>
  <c r="I88" i="1"/>
  <c r="Q89" i="1"/>
  <c r="N116" i="1"/>
  <c r="Q90" i="1"/>
  <c r="F14" i="1"/>
  <c r="F13" i="1" s="1"/>
  <c r="H94" i="1"/>
  <c r="Q57" i="1"/>
  <c r="H116" i="1" l="1"/>
  <c r="J116" i="1"/>
  <c r="E116" i="1"/>
  <c r="F95" i="1"/>
  <c r="F94" i="1" s="1"/>
  <c r="B41" i="1"/>
  <c r="B116" i="1" s="1"/>
  <c r="D42" i="1"/>
  <c r="D41" i="1" s="1"/>
  <c r="D116" i="1" s="1"/>
  <c r="Q88" i="1"/>
  <c r="Q14" i="1"/>
  <c r="I116" i="1"/>
  <c r="Q97" i="1" l="1"/>
  <c r="Q95" i="1" l="1"/>
  <c r="F116" i="1" l="1"/>
  <c r="Q94" i="1"/>
  <c r="Q23" i="1" l="1"/>
  <c r="G21" i="1"/>
  <c r="G13" i="1" s="1"/>
  <c r="Q13" i="1" s="1"/>
  <c r="Q21" i="1" l="1"/>
  <c r="G116" i="1"/>
  <c r="Q116" i="1" s="1"/>
</calcChain>
</file>

<file path=xl/sharedStrings.xml><?xml version="1.0" encoding="utf-8"?>
<sst xmlns="http://schemas.openxmlformats.org/spreadsheetml/2006/main" count="131" uniqueCount="113">
  <si>
    <t>CAMARA DE DIÚTADOS DE LA REPUBLICA DOMINICANA</t>
  </si>
  <si>
    <t xml:space="preserve">Ejecución de Gasto y Aplicaciones Financieras </t>
  </si>
  <si>
    <t>En RD$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</si>
  <si>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</si>
  <si>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</si>
  <si>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</si>
  <si>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</si>
  <si>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</si>
  <si>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</si>
  <si>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</si>
  <si>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</si>
  <si>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</si>
  <si>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</si>
  <si>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</si>
  <si>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</si>
  <si>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</si>
  <si>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</si>
  <si>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</si>
  <si>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</si>
  <si>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</si>
  <si>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</si>
  <si>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0001 - Dirección y Administración</t>
  </si>
  <si>
    <t>11-Representacion, Fiscalizacion y Gestion Legislativa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</si>
  <si>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</si>
  <si>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</si>
  <si>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</si>
  <si>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</si>
  <si>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</si>
  <si>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</si>
  <si>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</si>
  <si>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</si>
  <si>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</si>
  <si>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</si>
  <si>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</si>
  <si>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</si>
  <si>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</si>
  <si>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</si>
  <si>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</si>
  <si>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</si>
  <si>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</si>
  <si>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</si>
  <si>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</si>
  <si>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</si>
  <si>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 Y MEDICINALES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</si>
  <si>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</si>
  <si>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</si>
  <si>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</si>
  <si>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</si>
  <si>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</si>
  <si>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</si>
  <si>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</si>
  <si>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</si>
  <si>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</si>
  <si>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</si>
  <si>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</si>
  <si>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</si>
  <si>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</si>
  <si>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</si>
  <si>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</si>
  <si>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</si>
  <si>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</si>
  <si>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</si>
  <si>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</si>
  <si>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</si>
  <si>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</si>
  <si>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</si>
  <si>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</si>
  <si>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</si>
  <si>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</si>
  <si>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</si>
  <si>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</si>
  <si>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</si>
  <si>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</si>
  <si>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</si>
  <si>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</si>
  <si>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</si>
  <si>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</si>
  <si>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</si>
  <si>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</si>
  <si>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</si>
  <si>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</si>
  <si>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</si>
  <si>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</si>
  <si>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</si>
  <si>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</si>
  <si>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</si>
  <si>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</si>
  <si>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</si>
  <si>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</si>
  <si>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</si>
  <si>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</si>
  <si>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</si>
  <si>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</si>
  <si>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</si>
  <si>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</si>
  <si>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</si>
  <si>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0002 - Discusión de iniciativas legislativas y fiscalización</t>
  </si>
  <si>
    <t>2.1.1 - REMUNERACIONES Y CONTRIBUCIONES</t>
  </si>
  <si>
    <t>0003 - Legislación parlacen</t>
  </si>
  <si>
    <t>2.4.7 - TRANSFERENCIA CORRIENTE AL SECTOR ETERNO</t>
  </si>
  <si>
    <t>Total General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</si>
  <si>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</si>
  <si>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</si>
  <si>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</si>
  <si>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</si>
  <si>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4. Fecha de imputación: último día del mes analizado</t>
  </si>
  <si>
    <t>5. Fecha de registro: el día 10 del mes siguiente al mes analizado</t>
  </si>
  <si>
    <t>6.Fuente:  Reporte del -SIGEF</t>
  </si>
  <si>
    <t>Año 2026</t>
  </si>
  <si>
    <t>2.3.1. ALIMENTOS Y BEBIDAS PARA PERSONAS</t>
  </si>
  <si>
    <t>2.1.4- GRATIFICACIONES Y BONIFICACIONES</t>
  </si>
  <si>
    <t>2.3.9 PRODUCTOS Y UTILES VARIOS</t>
  </si>
  <si>
    <t>2.2.7 SERVICIOS DE CONSERVACION T REP MENORES E INSTALACIONES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</si>
</sst>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22"/>
      <color indexed="8"/>
      <name val="Calibri"/>
      <family val="2"/>
    </font>
    <font>
      <sz val="11"/>
      <color indexed="8"/>
      <name val="Calibri"/>
      <family val="2"/>
    </font>
    <font>
      <sz val="16"/>
      <color indexed="8"/>
      <name val="Calibri"/>
      <family val="2"/>
    </font>
    <font>
      <sz val="12"/>
      <color indexed="8"/>
      <name val="Calibri"/>
      <family val="2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b/>
      <sz val="11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05496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rgb="FF8EA9DB"/>
      </bottom>
      <diagonal/>
    </border>
    <border>
      <left/>
      <right style="thin">
        <color rgb="FFFFFFFF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rgb="FF8EA9DB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1">
    <xf numFmtId="0" fontId="0" fillId="0" borderId="0" xfId="0"/>
    <xf numFmtId="0" fontId="3" fillId="0" borderId="0" xfId="0" applyFont="1"/>
    <xf numFmtId="164" fontId="3" fillId="0" borderId="0" xfId="0" applyNumberFormat="1" applyFont="1"/>
    <xf numFmtId="43" fontId="3" fillId="0" borderId="0" xfId="1" applyFont="1"/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43" fontId="6" fillId="2" borderId="8" xfId="1" applyFont="1" applyFill="1" applyBorder="1" applyAlignment="1">
      <alignment horizontal="center"/>
    </xf>
    <xf numFmtId="0" fontId="7" fillId="0" borderId="10" xfId="0" applyFont="1" applyBorder="1" applyAlignment="1">
      <alignment horizontal="left"/>
    </xf>
    <xf numFmtId="164" fontId="7" fillId="0" borderId="0" xfId="0" applyNumberFormat="1" applyFont="1"/>
    <xf numFmtId="164" fontId="7" fillId="0" borderId="10" xfId="0" applyNumberFormat="1" applyFont="1" applyBorder="1"/>
    <xf numFmtId="43" fontId="7" fillId="0" borderId="10" xfId="1" applyFont="1" applyBorder="1"/>
    <xf numFmtId="0" fontId="7" fillId="3" borderId="0" xfId="0" applyFont="1" applyFill="1" applyAlignment="1">
      <alignment horizontal="left"/>
    </xf>
    <xf numFmtId="0" fontId="7" fillId="0" borderId="0" xfId="0" applyFont="1" applyAlignment="1">
      <alignment horizontal="left" indent="1"/>
    </xf>
    <xf numFmtId="43" fontId="8" fillId="0" borderId="0" xfId="1" applyFont="1" applyFill="1" applyBorder="1"/>
    <xf numFmtId="43" fontId="3" fillId="0" borderId="0" xfId="1" applyFont="1" applyFill="1" applyBorder="1" applyAlignment="1" applyProtection="1"/>
    <xf numFmtId="0" fontId="3" fillId="0" borderId="0" xfId="0" applyFont="1" applyAlignment="1">
      <alignment horizontal="left" indent="2"/>
    </xf>
    <xf numFmtId="43" fontId="9" fillId="0" borderId="0" xfId="1" applyFont="1" applyFill="1" applyBorder="1"/>
    <xf numFmtId="43" fontId="3" fillId="0" borderId="11" xfId="1" applyFont="1" applyFill="1" applyBorder="1" applyAlignment="1" applyProtection="1"/>
    <xf numFmtId="43" fontId="3" fillId="0" borderId="4" xfId="1" applyFont="1" applyFill="1" applyBorder="1" applyAlignment="1" applyProtection="1"/>
    <xf numFmtId="43" fontId="10" fillId="0" borderId="0" xfId="1" applyFont="1" applyFill="1" applyBorder="1" applyAlignment="1" applyProtection="1"/>
    <xf numFmtId="0" fontId="3" fillId="0" borderId="0" xfId="0" applyFont="1" applyAlignment="1">
      <alignment horizontal="left" wrapText="1" indent="2"/>
    </xf>
    <xf numFmtId="0" fontId="3" fillId="0" borderId="0" xfId="0" applyFont="1" applyAlignment="1">
      <alignment horizontal="left" vertical="center" wrapText="1" indent="2"/>
    </xf>
    <xf numFmtId="43" fontId="11" fillId="0" borderId="0" xfId="1" applyFont="1" applyFill="1" applyBorder="1" applyAlignment="1" applyProtection="1"/>
    <xf numFmtId="43" fontId="7" fillId="0" borderId="0" xfId="1" applyFont="1" applyFill="1" applyBorder="1" applyAlignment="1" applyProtection="1"/>
    <xf numFmtId="43" fontId="0" fillId="0" borderId="0" xfId="1" applyFont="1" applyFill="1" applyBorder="1"/>
    <xf numFmtId="43" fontId="0" fillId="0" borderId="0" xfId="1" applyFont="1" applyBorder="1" applyAlignment="1"/>
    <xf numFmtId="4" fontId="12" fillId="0" borderId="0" xfId="0" applyNumberFormat="1" applyFont="1" applyAlignment="1">
      <alignment vertical="top"/>
    </xf>
    <xf numFmtId="43" fontId="13" fillId="0" borderId="0" xfId="1" applyFont="1" applyBorder="1" applyAlignment="1"/>
    <xf numFmtId="43" fontId="7" fillId="0" borderId="10" xfId="1" applyFont="1" applyFill="1" applyBorder="1" applyAlignment="1" applyProtection="1"/>
    <xf numFmtId="0" fontId="14" fillId="3" borderId="0" xfId="0" applyFont="1" applyFill="1"/>
    <xf numFmtId="0" fontId="7" fillId="0" borderId="0" xfId="0" applyFont="1"/>
    <xf numFmtId="0" fontId="14" fillId="0" borderId="0" xfId="0" applyFont="1"/>
    <xf numFmtId="0" fontId="13" fillId="0" borderId="0" xfId="0" applyFont="1"/>
    <xf numFmtId="43" fontId="13" fillId="0" borderId="0" xfId="1" applyFont="1" applyFill="1" applyBorder="1" applyAlignment="1"/>
    <xf numFmtId="43" fontId="12" fillId="0" borderId="0" xfId="1" applyFont="1"/>
    <xf numFmtId="43" fontId="12" fillId="0" borderId="0" xfId="1" applyFont="1" applyAlignment="1"/>
    <xf numFmtId="43" fontId="12" fillId="0" borderId="0" xfId="1" applyFont="1" applyAlignment="1">
      <alignment vertical="top"/>
    </xf>
    <xf numFmtId="0" fontId="13" fillId="0" borderId="0" xfId="0" applyFont="1" applyAlignment="1">
      <alignment wrapText="1"/>
    </xf>
    <xf numFmtId="0" fontId="14" fillId="0" borderId="12" xfId="0" applyFont="1" applyBorder="1"/>
    <xf numFmtId="0" fontId="14" fillId="0" borderId="0" xfId="0" applyFont="1" applyAlignment="1">
      <alignment horizontal="left"/>
    </xf>
    <xf numFmtId="0" fontId="13" fillId="4" borderId="0" xfId="0" applyFont="1" applyFill="1" applyAlignment="1">
      <alignment horizontal="left"/>
    </xf>
    <xf numFmtId="0" fontId="6" fillId="2" borderId="13" xfId="0" applyFont="1" applyFill="1" applyBorder="1" applyAlignment="1">
      <alignment vertical="center"/>
    </xf>
    <xf numFmtId="43" fontId="15" fillId="2" borderId="13" xfId="0" applyNumberFormat="1" applyFont="1" applyFill="1" applyBorder="1"/>
    <xf numFmtId="43" fontId="15" fillId="2" borderId="13" xfId="1" applyFont="1" applyFill="1" applyBorder="1"/>
    <xf numFmtId="43" fontId="6" fillId="2" borderId="3" xfId="0" applyNumberFormat="1" applyFont="1" applyFill="1" applyBorder="1" applyAlignment="1">
      <alignment horizontal="center" vertical="center" wrapText="1"/>
    </xf>
    <xf numFmtId="43" fontId="6" fillId="2" borderId="7" xfId="0" applyNumberFormat="1" applyFont="1" applyFill="1" applyBorder="1" applyAlignment="1">
      <alignment horizontal="center" vertical="center" wrapText="1"/>
    </xf>
    <xf numFmtId="43" fontId="7" fillId="3" borderId="0" xfId="1" applyFont="1" applyFill="1" applyBorder="1" applyAlignment="1" applyProtection="1"/>
    <xf numFmtId="164" fontId="7" fillId="3" borderId="0" xfId="0" applyNumberFormat="1" applyFont="1" applyFill="1"/>
    <xf numFmtId="43" fontId="7" fillId="3" borderId="0" xfId="1" applyFont="1" applyFill="1"/>
    <xf numFmtId="43" fontId="3" fillId="3" borderId="0" xfId="1" applyFont="1" applyFill="1" applyBorder="1" applyAlignment="1" applyProtection="1"/>
    <xf numFmtId="39" fontId="12" fillId="0" borderId="0" xfId="0" applyNumberFormat="1" applyFont="1" applyAlignment="1">
      <alignment vertical="top"/>
    </xf>
    <xf numFmtId="39" fontId="12" fillId="0" borderId="0" xfId="0" applyNumberFormat="1" applyFont="1"/>
    <xf numFmtId="4" fontId="0" fillId="0" borderId="0" xfId="0" applyNumberFormat="1" applyAlignment="1">
      <alignment vertical="top"/>
    </xf>
    <xf numFmtId="0" fontId="3" fillId="4" borderId="0" xfId="0" applyFont="1" applyFill="1"/>
    <xf numFmtId="43" fontId="3" fillId="4" borderId="0" xfId="1" applyFont="1" applyFill="1"/>
    <xf numFmtId="43" fontId="3" fillId="4" borderId="0" xfId="0" applyNumberFormat="1" applyFont="1" applyFill="1"/>
    <xf numFmtId="43" fontId="3" fillId="4" borderId="0" xfId="1" applyFont="1" applyFill="1" applyBorder="1" applyAlignment="1" applyProtection="1"/>
    <xf numFmtId="0" fontId="6" fillId="2" borderId="2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43" fontId="6" fillId="2" borderId="3" xfId="0" applyNumberFormat="1" applyFont="1" applyFill="1" applyBorder="1" applyAlignment="1">
      <alignment horizontal="center" vertical="center" wrapText="1"/>
    </xf>
    <xf numFmtId="43" fontId="6" fillId="2" borderId="7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125</xdr:row>
      <xdr:rowOff>19050</xdr:rowOff>
    </xdr:from>
    <xdr:to>
      <xdr:col>1</xdr:col>
      <xdr:colOff>196957</xdr:colOff>
      <xdr:row>139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B6C416F-D479-4BD0-AA18-BE282504B4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0414" t="58906" r="59413" b="15225"/>
        <a:stretch>
          <a:fillRect/>
        </a:stretch>
      </xdr:blipFill>
      <xdr:spPr>
        <a:xfrm>
          <a:off x="190500" y="25098375"/>
          <a:ext cx="3292582" cy="2647950"/>
        </a:xfrm>
        <a:prstGeom prst="rect">
          <a:avLst/>
        </a:prstGeom>
      </xdr:spPr>
    </xdr:pic>
    <xdr:clientData/>
  </xdr:twoCellAnchor>
  <xdr:twoCellAnchor editAs="oneCell">
    <xdr:from>
      <xdr:col>3</xdr:col>
      <xdr:colOff>866775</xdr:colOff>
      <xdr:row>125</xdr:row>
      <xdr:rowOff>76199</xdr:rowOff>
    </xdr:from>
    <xdr:to>
      <xdr:col>16</xdr:col>
      <xdr:colOff>866775</xdr:colOff>
      <xdr:row>139</xdr:row>
      <xdr:rowOff>9524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204AABB-BEAE-412E-AE07-6C29B991E0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alphaModFix amt="65000"/>
        </a:blip>
        <a:srcRect l="54867" t="59972" r="23501" b="15225"/>
        <a:stretch>
          <a:fillRect/>
        </a:stretch>
      </xdr:blipFill>
      <xdr:spPr>
        <a:xfrm>
          <a:off x="7096125" y="25155524"/>
          <a:ext cx="3390900" cy="2600325"/>
        </a:xfrm>
        <a:prstGeom prst="rect">
          <a:avLst/>
        </a:prstGeom>
      </xdr:spPr>
    </xdr:pic>
    <xdr:clientData/>
  </xdr:twoCellAnchor>
  <xdr:twoCellAnchor editAs="oneCell">
    <xdr:from>
      <xdr:col>1</xdr:col>
      <xdr:colOff>47629</xdr:colOff>
      <xdr:row>125</xdr:row>
      <xdr:rowOff>38099</xdr:rowOff>
    </xdr:from>
    <xdr:to>
      <xdr:col>4</xdr:col>
      <xdr:colOff>47628</xdr:colOff>
      <xdr:row>138</xdr:row>
      <xdr:rowOff>70804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02C148C-0914-4557-B2A0-DD0277248CE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54599" t="42797" r="27468" b="11218"/>
        <a:stretch>
          <a:fillRect/>
        </a:stretch>
      </xdr:blipFill>
      <xdr:spPr>
        <a:xfrm rot="16200000">
          <a:off x="4203226" y="24714677"/>
          <a:ext cx="2509205" cy="3314699"/>
        </a:xfrm>
        <a:prstGeom prst="rect">
          <a:avLst/>
        </a:prstGeom>
      </xdr:spPr>
    </xdr:pic>
    <xdr:clientData/>
  </xdr:twoCellAnchor>
  <xdr:twoCellAnchor editAs="oneCell">
    <xdr:from>
      <xdr:col>1</xdr:col>
      <xdr:colOff>1009650</xdr:colOff>
      <xdr:row>0</xdr:row>
      <xdr:rowOff>28576</xdr:rowOff>
    </xdr:from>
    <xdr:to>
      <xdr:col>2</xdr:col>
      <xdr:colOff>847725</xdr:colOff>
      <xdr:row>3</xdr:row>
      <xdr:rowOff>335719</xdr:rowOff>
    </xdr:to>
    <xdr:pic>
      <xdr:nvPicPr>
        <xdr:cNvPr id="5" name="Imagen 4" descr="Escudo de República Dominicana">
          <a:extLst>
            <a:ext uri="{FF2B5EF4-FFF2-40B4-BE49-F238E27FC236}">
              <a16:creationId xmlns:a16="http://schemas.microsoft.com/office/drawing/2014/main" id="{076A96E2-DBB3-4A06-8000-A0ED5F760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0" y="28576"/>
          <a:ext cx="1076325" cy="8786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02D79-273E-4467-AF7A-916E6D346391}">
  <dimension ref="A4:S243"/>
  <sheetViews>
    <sheetView tabSelected="1" workbookViewId="0">
      <selection activeCell="A5" sqref="A5:Q5"/>
    </sheetView>
  </sheetViews>
  <sheetFormatPr baseColWidth="10" defaultRowHeight="15" x14ac:dyDescent="0.25"/>
  <cols>
    <col min="1" max="1" width="49.28515625" style="1" customWidth="1"/>
    <col min="2" max="2" width="18.5703125" style="1" customWidth="1"/>
    <col min="3" max="3" width="14.140625" style="1" customWidth="1"/>
    <col min="4" max="4" width="17" style="1" customWidth="1"/>
    <col min="5" max="5" width="18.42578125" style="1" customWidth="1"/>
    <col min="6" max="6" width="15.42578125" style="1" customWidth="1"/>
    <col min="7" max="9" width="15.28515625" style="1" hidden="1" customWidth="1"/>
    <col min="10" max="11" width="15.85546875" style="1" hidden="1" customWidth="1"/>
    <col min="12" max="14" width="15.28515625" style="1" hidden="1" customWidth="1"/>
    <col min="15" max="15" width="15.140625" style="3" hidden="1" customWidth="1"/>
    <col min="16" max="16" width="1.140625" style="1" hidden="1" customWidth="1"/>
    <col min="17" max="17" width="17" style="1" customWidth="1"/>
    <col min="18" max="18" width="14.140625" style="1" bestFit="1" customWidth="1"/>
    <col min="19" max="19" width="15.85546875" style="1" bestFit="1" customWidth="1"/>
    <col min="20" max="16384" width="11.42578125" style="1"/>
  </cols>
  <sheetData>
    <row r="4" spans="1:19" ht="28.5" x14ac:dyDescent="0.25">
      <c r="A4" s="63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</row>
    <row r="5" spans="1:19" ht="21" x14ac:dyDescent="0.25">
      <c r="A5" s="65" t="s">
        <v>0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</row>
    <row r="6" spans="1:19" ht="15.75" x14ac:dyDescent="0.25">
      <c r="A6" s="67" t="s">
        <v>108</v>
      </c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spans="1:19" ht="15.75" x14ac:dyDescent="0.25">
      <c r="A7" s="69" t="s">
        <v>1</v>
      </c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</row>
    <row r="8" spans="1:19" ht="15.75" x14ac:dyDescent="0.25">
      <c r="A8" s="70" t="s">
        <v>2</v>
      </c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</row>
    <row r="9" spans="1:19" x14ac:dyDescent="0.25">
      <c r="F9" s="2"/>
    </row>
    <row r="10" spans="1:19" x14ac:dyDescent="0.25">
      <c r="A10" s="57" t="s">
        <v>3</v>
      </c>
      <c r="B10" s="59" t="s">
        <v>4</v>
      </c>
      <c r="C10" s="44"/>
      <c r="D10" s="59" t="s">
        <v>5</v>
      </c>
      <c r="E10" s="61" t="s">
        <v>6</v>
      </c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2"/>
    </row>
    <row r="11" spans="1:19" x14ac:dyDescent="0.25">
      <c r="A11" s="58"/>
      <c r="B11" s="60"/>
      <c r="C11" s="45"/>
      <c r="D11" s="60"/>
      <c r="E11" s="4" t="s">
        <v>7</v>
      </c>
      <c r="F11" s="4" t="s">
        <v>8</v>
      </c>
      <c r="G11" s="4" t="s">
        <v>9</v>
      </c>
      <c r="H11" s="4" t="s">
        <v>10</v>
      </c>
      <c r="I11" s="5" t="s">
        <v>11</v>
      </c>
      <c r="J11" s="4" t="s">
        <v>12</v>
      </c>
      <c r="K11" s="5" t="s">
        <v>13</v>
      </c>
      <c r="L11" s="4" t="s">
        <v>14</v>
      </c>
      <c r="M11" s="4" t="s">
        <v>15</v>
      </c>
      <c r="N11" s="4" t="s">
        <v>16</v>
      </c>
      <c r="O11" s="6" t="s">
        <v>17</v>
      </c>
      <c r="P11" s="5" t="s">
        <v>18</v>
      </c>
      <c r="Q11" s="4" t="s">
        <v>19</v>
      </c>
    </row>
    <row r="12" spans="1:19" x14ac:dyDescent="0.25">
      <c r="A12" s="7" t="s">
        <v>20</v>
      </c>
      <c r="B12" s="8"/>
      <c r="C12" s="8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10"/>
      <c r="P12" s="9"/>
      <c r="Q12" s="9"/>
    </row>
    <row r="13" spans="1:19" x14ac:dyDescent="0.25">
      <c r="A13" s="11" t="s">
        <v>21</v>
      </c>
      <c r="B13" s="47">
        <f>+B14</f>
        <v>4086417338</v>
      </c>
      <c r="C13" s="47"/>
      <c r="D13" s="47">
        <f>+D14</f>
        <v>4086417338</v>
      </c>
      <c r="E13" s="47">
        <f>+E15+E21+E31+E41+E57+E72</f>
        <v>1455499403.8299999</v>
      </c>
      <c r="F13" s="47">
        <f>+F14+F21+F31+F41+F57+F115</f>
        <v>336562684.34999996</v>
      </c>
      <c r="G13" s="47">
        <f t="shared" ref="G13:O13" si="0">+G14+G21+G31+G41+G57+G115</f>
        <v>0</v>
      </c>
      <c r="H13" s="47">
        <f t="shared" si="0"/>
        <v>0</v>
      </c>
      <c r="I13" s="47">
        <f t="shared" si="0"/>
        <v>0</v>
      </c>
      <c r="J13" s="47">
        <f t="shared" si="0"/>
        <v>0</v>
      </c>
      <c r="K13" s="47">
        <f t="shared" si="0"/>
        <v>0</v>
      </c>
      <c r="L13" s="47">
        <f t="shared" si="0"/>
        <v>0</v>
      </c>
      <c r="M13" s="47">
        <f t="shared" si="0"/>
        <v>0</v>
      </c>
      <c r="N13" s="47">
        <f t="shared" si="0"/>
        <v>0</v>
      </c>
      <c r="O13" s="48">
        <f t="shared" si="0"/>
        <v>0</v>
      </c>
      <c r="P13" s="47">
        <f>+P15+P21+P31+P41+P57</f>
        <v>0</v>
      </c>
      <c r="Q13" s="47">
        <f>SUM(E13:P13)</f>
        <v>1792062088.1799998</v>
      </c>
    </row>
    <row r="14" spans="1:19" x14ac:dyDescent="0.25">
      <c r="A14" s="11" t="s">
        <v>22</v>
      </c>
      <c r="B14" s="47">
        <f>+B15+B21+B31+B57+B67</f>
        <v>4086417338</v>
      </c>
      <c r="C14" s="47"/>
      <c r="D14" s="47">
        <f>+D15+D21+D31+D57+D67</f>
        <v>4086417338</v>
      </c>
      <c r="E14" s="47">
        <f t="shared" ref="E14" si="1">+E15+E89</f>
        <v>250083861.87</v>
      </c>
      <c r="F14" s="47">
        <f>+F15+F89</f>
        <v>256478129.09999999</v>
      </c>
      <c r="G14" s="47">
        <f t="shared" ref="G14:J14" si="2">+G15+G89</f>
        <v>0</v>
      </c>
      <c r="H14" s="47">
        <f t="shared" si="2"/>
        <v>0</v>
      </c>
      <c r="I14" s="47">
        <f t="shared" si="2"/>
        <v>0</v>
      </c>
      <c r="J14" s="47">
        <f t="shared" si="2"/>
        <v>0</v>
      </c>
      <c r="K14" s="47">
        <f>+K15+K89</f>
        <v>0</v>
      </c>
      <c r="L14" s="47">
        <f>+L15+L89</f>
        <v>0</v>
      </c>
      <c r="M14" s="47">
        <f t="shared" ref="M14:P14" si="3">+M15+M89</f>
        <v>0</v>
      </c>
      <c r="N14" s="47">
        <f t="shared" si="3"/>
        <v>0</v>
      </c>
      <c r="O14" s="48">
        <f t="shared" si="3"/>
        <v>0</v>
      </c>
      <c r="P14" s="48">
        <f t="shared" si="3"/>
        <v>0</v>
      </c>
      <c r="Q14" s="47">
        <f>SUM(E14:P14)</f>
        <v>506561990.97000003</v>
      </c>
    </row>
    <row r="15" spans="1:19" x14ac:dyDescent="0.25">
      <c r="A15" s="12" t="s">
        <v>23</v>
      </c>
      <c r="B15" s="13">
        <f>SUM(B16:B20)</f>
        <v>2727710592</v>
      </c>
      <c r="C15" s="13"/>
      <c r="D15" s="13">
        <f>SUM(D16:D20)</f>
        <v>2727710592</v>
      </c>
      <c r="E15" s="13">
        <f>SUM(E16:E20)</f>
        <v>154483861.87</v>
      </c>
      <c r="F15" s="13">
        <f>SUM(F16:F20)</f>
        <v>160878129.09999999</v>
      </c>
      <c r="G15" s="13">
        <f>SUM(G16:G20)</f>
        <v>0</v>
      </c>
      <c r="H15" s="13">
        <f t="shared" ref="H15:P15" si="4">SUM(H16:H20)</f>
        <v>0</v>
      </c>
      <c r="I15" s="13">
        <f t="shared" si="4"/>
        <v>0</v>
      </c>
      <c r="J15" s="13">
        <f t="shared" si="4"/>
        <v>0</v>
      </c>
      <c r="K15" s="13">
        <f t="shared" si="4"/>
        <v>0</v>
      </c>
      <c r="L15" s="13">
        <f t="shared" si="4"/>
        <v>0</v>
      </c>
      <c r="M15" s="13">
        <f t="shared" si="4"/>
        <v>0</v>
      </c>
      <c r="N15" s="13">
        <f t="shared" si="4"/>
        <v>0</v>
      </c>
      <c r="O15" s="13">
        <f t="shared" si="4"/>
        <v>0</v>
      </c>
      <c r="P15" s="13">
        <f t="shared" si="4"/>
        <v>0</v>
      </c>
      <c r="Q15" s="8">
        <f>SUM(E15:P15)</f>
        <v>315361990.97000003</v>
      </c>
      <c r="R15" s="14"/>
      <c r="S15" s="14">
        <f>+B14-4086417338</f>
        <v>0</v>
      </c>
    </row>
    <row r="16" spans="1:19" x14ac:dyDescent="0.25">
      <c r="A16" s="15" t="s">
        <v>24</v>
      </c>
      <c r="B16" s="16">
        <v>1740809196</v>
      </c>
      <c r="C16" s="16"/>
      <c r="D16" s="14">
        <f>+B16-C16</f>
        <v>1740809196</v>
      </c>
      <c r="E16" s="50">
        <f>166475316.65-61350000</f>
        <v>105125316.65000001</v>
      </c>
      <c r="F16" s="14">
        <f>172966126.6-61350000</f>
        <v>111616126.59999999</v>
      </c>
      <c r="G16" s="14"/>
      <c r="H16" s="14"/>
      <c r="I16" s="14"/>
      <c r="J16" s="14"/>
      <c r="K16" s="14"/>
      <c r="L16" s="14"/>
      <c r="M16" s="14"/>
      <c r="N16" s="14"/>
      <c r="P16" s="14"/>
      <c r="Q16" s="2">
        <f t="shared" ref="Q16:Q20" si="5">SUM(E16:P16)</f>
        <v>216741443.25</v>
      </c>
      <c r="R16" s="14"/>
      <c r="S16" s="14"/>
    </row>
    <row r="17" spans="1:19" x14ac:dyDescent="0.25">
      <c r="A17" s="15" t="s">
        <v>25</v>
      </c>
      <c r="B17" s="16">
        <v>124798662</v>
      </c>
      <c r="C17" s="16"/>
      <c r="D17" s="14">
        <f>+B17-C17</f>
        <v>124798662</v>
      </c>
      <c r="E17" s="50">
        <v>10826725</v>
      </c>
      <c r="F17" s="17">
        <v>11159725</v>
      </c>
      <c r="G17" s="14"/>
      <c r="H17" s="14"/>
      <c r="I17" s="14"/>
      <c r="J17" s="14"/>
      <c r="K17" s="14"/>
      <c r="L17" s="14"/>
      <c r="M17" s="14"/>
      <c r="N17" s="14"/>
      <c r="P17" s="14"/>
      <c r="Q17" s="2">
        <f t="shared" si="5"/>
        <v>21986450</v>
      </c>
      <c r="R17" s="14"/>
      <c r="S17" s="14"/>
    </row>
    <row r="18" spans="1:19" x14ac:dyDescent="0.25">
      <c r="A18" s="15" t="s">
        <v>26</v>
      </c>
      <c r="B18" s="16">
        <v>220723990</v>
      </c>
      <c r="C18" s="16"/>
      <c r="D18" s="14">
        <f>+B18-C18</f>
        <v>220723990</v>
      </c>
      <c r="E18" s="50">
        <v>22790100</v>
      </c>
      <c r="F18" s="14">
        <v>22337800</v>
      </c>
      <c r="G18" s="14"/>
      <c r="H18" s="14"/>
      <c r="I18" s="14"/>
      <c r="J18" s="14"/>
      <c r="K18" s="14"/>
      <c r="L18" s="14"/>
      <c r="M18" s="14"/>
      <c r="N18" s="14"/>
      <c r="P18" s="14"/>
      <c r="Q18" s="2">
        <f t="shared" si="5"/>
        <v>45127900</v>
      </c>
      <c r="R18" s="18"/>
      <c r="S18" s="14"/>
    </row>
    <row r="19" spans="1:19" x14ac:dyDescent="0.25">
      <c r="A19" s="15" t="s">
        <v>27</v>
      </c>
      <c r="B19" s="16">
        <v>455748000</v>
      </c>
      <c r="C19" s="16"/>
      <c r="D19" s="14">
        <f>+B19-C19</f>
        <v>455748000</v>
      </c>
      <c r="E19" s="14">
        <v>0</v>
      </c>
      <c r="F19" s="14">
        <v>0</v>
      </c>
      <c r="G19" s="14"/>
      <c r="H19" s="14"/>
      <c r="I19" s="14"/>
      <c r="J19" s="14"/>
      <c r="K19" s="14"/>
      <c r="L19" s="14"/>
      <c r="M19" s="14"/>
      <c r="N19" s="14"/>
      <c r="P19" s="14"/>
      <c r="Q19" s="2">
        <f t="shared" si="5"/>
        <v>0</v>
      </c>
      <c r="R19" s="14"/>
      <c r="S19" s="14"/>
    </row>
    <row r="20" spans="1:19" x14ac:dyDescent="0.25">
      <c r="A20" s="15" t="s">
        <v>28</v>
      </c>
      <c r="B20" s="16">
        <v>185630744</v>
      </c>
      <c r="C20" s="16"/>
      <c r="D20" s="14">
        <f>+B20-C20</f>
        <v>185630744</v>
      </c>
      <c r="E20" s="14">
        <v>15741720.220000001</v>
      </c>
      <c r="F20" s="14">
        <f>50014477.5-34250000</f>
        <v>15764477.5</v>
      </c>
      <c r="G20" s="14"/>
      <c r="H20" s="14"/>
      <c r="I20" s="14"/>
      <c r="J20" s="14"/>
      <c r="K20" s="14"/>
      <c r="L20" s="14"/>
      <c r="M20" s="14"/>
      <c r="N20" s="14"/>
      <c r="P20" s="14"/>
      <c r="Q20" s="2">
        <f t="shared" si="5"/>
        <v>31506197.719999999</v>
      </c>
      <c r="R20" s="14">
        <v>0</v>
      </c>
      <c r="S20" s="14"/>
    </row>
    <row r="21" spans="1:19" x14ac:dyDescent="0.25">
      <c r="A21" s="12" t="s">
        <v>29</v>
      </c>
      <c r="B21" s="19">
        <f>SUM(B22:B30)</f>
        <v>901637049</v>
      </c>
      <c r="C21" s="19"/>
      <c r="D21" s="19">
        <f>SUM(D22:D30)</f>
        <v>901637049</v>
      </c>
      <c r="E21" s="19">
        <f>SUM(E22:E30)</f>
        <v>175760970.69</v>
      </c>
      <c r="F21" s="19">
        <f>SUM(F22:F30)</f>
        <v>29248299.719999995</v>
      </c>
      <c r="G21" s="19">
        <f t="shared" ref="G21:P21" si="6">SUM(G22:G30)</f>
        <v>0</v>
      </c>
      <c r="H21" s="19">
        <f t="shared" si="6"/>
        <v>0</v>
      </c>
      <c r="I21" s="19">
        <f t="shared" si="6"/>
        <v>0</v>
      </c>
      <c r="J21" s="19">
        <f t="shared" si="6"/>
        <v>0</v>
      </c>
      <c r="K21" s="19">
        <f t="shared" si="6"/>
        <v>0</v>
      </c>
      <c r="L21" s="19">
        <f t="shared" si="6"/>
        <v>0</v>
      </c>
      <c r="M21" s="19">
        <f t="shared" si="6"/>
        <v>0</v>
      </c>
      <c r="N21" s="19">
        <f t="shared" si="6"/>
        <v>0</v>
      </c>
      <c r="O21" s="19">
        <f t="shared" si="6"/>
        <v>0</v>
      </c>
      <c r="P21" s="19">
        <f t="shared" si="6"/>
        <v>0</v>
      </c>
      <c r="Q21" s="8">
        <f>SUM(E21:P21)</f>
        <v>205009270.41</v>
      </c>
      <c r="R21" s="14"/>
      <c r="S21" s="14"/>
    </row>
    <row r="22" spans="1:19" x14ac:dyDescent="0.25">
      <c r="A22" s="15" t="s">
        <v>30</v>
      </c>
      <c r="B22" s="16">
        <v>73422636</v>
      </c>
      <c r="C22" s="16"/>
      <c r="D22" s="14">
        <f>+B22-C22</f>
        <v>73422636</v>
      </c>
      <c r="E22" s="50">
        <v>5601502.3399999999</v>
      </c>
      <c r="F22" s="14">
        <v>5108089.1900000004</v>
      </c>
      <c r="G22" s="14"/>
      <c r="H22" s="14"/>
      <c r="I22" s="14"/>
      <c r="J22" s="14"/>
      <c r="K22" s="14"/>
      <c r="L22" s="14"/>
      <c r="M22" s="14"/>
      <c r="N22" s="14"/>
      <c r="P22" s="14"/>
      <c r="Q22" s="2">
        <f t="shared" ref="Q22:Q30" si="7">SUM(E22:P22)</f>
        <v>10709591.530000001</v>
      </c>
      <c r="R22" s="14"/>
      <c r="S22" s="14"/>
    </row>
    <row r="23" spans="1:19" x14ac:dyDescent="0.25">
      <c r="A23" s="15" t="s">
        <v>31</v>
      </c>
      <c r="B23" s="16">
        <v>188000000</v>
      </c>
      <c r="C23" s="16"/>
      <c r="D23" s="14">
        <f>+B23-C23</f>
        <v>188000000</v>
      </c>
      <c r="E23" s="50">
        <v>18644305.350000001</v>
      </c>
      <c r="F23" s="14">
        <f>2811800+3543891.85</f>
        <v>6355691.8499999996</v>
      </c>
      <c r="G23" s="14"/>
      <c r="H23" s="14"/>
      <c r="I23" s="14"/>
      <c r="J23" s="14"/>
      <c r="K23" s="14"/>
      <c r="L23" s="14"/>
      <c r="M23" s="14"/>
      <c r="N23" s="14"/>
      <c r="P23" s="14"/>
      <c r="Q23" s="2">
        <f t="shared" si="7"/>
        <v>24999997.200000003</v>
      </c>
      <c r="R23" s="14"/>
      <c r="S23" s="14"/>
    </row>
    <row r="24" spans="1:19" x14ac:dyDescent="0.25">
      <c r="A24" s="15" t="s">
        <v>32</v>
      </c>
      <c r="B24" s="16"/>
      <c r="C24" s="16"/>
      <c r="D24" s="14">
        <f>+B24-C24</f>
        <v>0</v>
      </c>
      <c r="E24" s="50"/>
      <c r="F24" s="14"/>
      <c r="G24" s="14"/>
      <c r="H24" s="14"/>
      <c r="I24" s="14"/>
      <c r="J24" s="14"/>
      <c r="K24" s="14"/>
      <c r="L24" s="14"/>
      <c r="M24" s="14"/>
      <c r="N24" s="14"/>
      <c r="P24" s="14"/>
      <c r="Q24" s="2">
        <f t="shared" si="7"/>
        <v>0</v>
      </c>
      <c r="R24" s="14"/>
      <c r="S24" s="14"/>
    </row>
    <row r="25" spans="1:19" x14ac:dyDescent="0.25">
      <c r="A25" s="15" t="s">
        <v>33</v>
      </c>
      <c r="B25" s="16">
        <v>35120060</v>
      </c>
      <c r="C25" s="16"/>
      <c r="D25" s="14">
        <f>+B25-C25</f>
        <v>35120060</v>
      </c>
      <c r="E25" s="50">
        <v>1402889.26</v>
      </c>
      <c r="F25" s="14">
        <v>2624373.38</v>
      </c>
      <c r="G25" s="14"/>
      <c r="H25" s="14"/>
      <c r="I25" s="14"/>
      <c r="J25" s="14"/>
      <c r="K25" s="14"/>
      <c r="L25" s="14"/>
      <c r="M25" s="14"/>
      <c r="P25" s="14"/>
      <c r="Q25" s="2">
        <f t="shared" si="7"/>
        <v>4027262.6399999997</v>
      </c>
      <c r="R25" s="14"/>
      <c r="S25" s="14"/>
    </row>
    <row r="26" spans="1:19" x14ac:dyDescent="0.25">
      <c r="A26" s="15" t="s">
        <v>34</v>
      </c>
      <c r="B26" s="16">
        <v>47446060</v>
      </c>
      <c r="C26" s="16"/>
      <c r="D26" s="14">
        <f>+B26-C26</f>
        <v>47446060</v>
      </c>
      <c r="E26" s="50">
        <v>1181024.48</v>
      </c>
      <c r="F26" s="14">
        <v>6792802.6699999999</v>
      </c>
      <c r="G26" s="14"/>
      <c r="H26" s="14"/>
      <c r="I26" s="14"/>
      <c r="J26" s="14"/>
      <c r="K26" s="14"/>
      <c r="L26" s="14"/>
      <c r="M26" s="14"/>
      <c r="N26" s="14"/>
      <c r="P26" s="14"/>
      <c r="Q26" s="2">
        <f>SUM(E26:P26)</f>
        <v>7973827.1500000004</v>
      </c>
      <c r="R26" s="14"/>
      <c r="S26" s="14"/>
    </row>
    <row r="27" spans="1:19" x14ac:dyDescent="0.25">
      <c r="A27" s="15" t="s">
        <v>35</v>
      </c>
      <c r="B27" s="16">
        <v>333125468</v>
      </c>
      <c r="C27" s="16"/>
      <c r="D27" s="14">
        <f>+B27-C27</f>
        <v>333125468</v>
      </c>
      <c r="E27" s="26">
        <v>42668772.350000001</v>
      </c>
      <c r="F27" s="14">
        <v>-2966604.29</v>
      </c>
      <c r="G27" s="14"/>
      <c r="H27" s="14"/>
      <c r="I27" s="14"/>
      <c r="J27" s="14"/>
      <c r="K27" s="14"/>
      <c r="L27" s="14"/>
      <c r="M27" s="14"/>
      <c r="N27" s="14"/>
      <c r="P27" s="14"/>
      <c r="Q27" s="2">
        <f t="shared" si="7"/>
        <v>39702168.060000002</v>
      </c>
      <c r="R27" s="14"/>
      <c r="S27" s="14"/>
    </row>
    <row r="28" spans="1:19" ht="30" x14ac:dyDescent="0.25">
      <c r="A28" s="20" t="s">
        <v>36</v>
      </c>
      <c r="B28" s="16">
        <v>75279002</v>
      </c>
      <c r="C28" s="16"/>
      <c r="D28" s="14">
        <f>+B28-C28</f>
        <v>75279002</v>
      </c>
      <c r="E28" s="52">
        <v>1842013.72</v>
      </c>
      <c r="F28" s="14">
        <f>4914738.41+472000+231914.1</f>
        <v>5618652.5099999998</v>
      </c>
      <c r="G28" s="14"/>
      <c r="H28" s="14"/>
      <c r="I28" s="14"/>
      <c r="J28" s="14"/>
      <c r="K28" s="14"/>
      <c r="L28" s="14"/>
      <c r="M28" s="14"/>
      <c r="N28" s="14"/>
      <c r="P28" s="14"/>
      <c r="Q28" s="2">
        <f>SUM(E28:P28)</f>
        <v>7460666.2299999995</v>
      </c>
      <c r="R28" s="14"/>
      <c r="S28" s="14"/>
    </row>
    <row r="29" spans="1:19" ht="30" x14ac:dyDescent="0.25">
      <c r="A29" s="21" t="s">
        <v>37</v>
      </c>
      <c r="B29" s="16">
        <v>149243823</v>
      </c>
      <c r="C29" s="16"/>
      <c r="D29" s="14">
        <f>+B29-C29</f>
        <v>149243823</v>
      </c>
      <c r="E29" s="51">
        <v>104420463.19</v>
      </c>
      <c r="F29" s="14">
        <f>5297017.94+418276.47</f>
        <v>5715294.4100000001</v>
      </c>
      <c r="G29" s="14"/>
      <c r="H29" s="14"/>
      <c r="I29" s="14"/>
      <c r="J29" s="14"/>
      <c r="K29" s="14"/>
      <c r="L29" s="14"/>
      <c r="M29" s="14"/>
      <c r="N29" s="14"/>
      <c r="P29" s="14"/>
      <c r="Q29" s="2">
        <f>SUM(E29:P29)</f>
        <v>110135757.59999999</v>
      </c>
      <c r="R29" s="14"/>
      <c r="S29" s="14"/>
    </row>
    <row r="30" spans="1:19" x14ac:dyDescent="0.25">
      <c r="A30" s="15" t="s">
        <v>38</v>
      </c>
      <c r="B30" s="22">
        <v>0</v>
      </c>
      <c r="C30" s="22"/>
      <c r="D30" s="14">
        <f>+B30-C30</f>
        <v>0</v>
      </c>
      <c r="E30" s="14"/>
      <c r="F30" s="14"/>
      <c r="G30" s="14"/>
      <c r="H30" s="14"/>
      <c r="I30" s="14"/>
      <c r="J30" s="14"/>
      <c r="K30" s="14"/>
      <c r="L30" s="14"/>
      <c r="M30" s="14"/>
      <c r="N30" s="14"/>
      <c r="P30" s="14"/>
      <c r="Q30" s="2">
        <f t="shared" si="7"/>
        <v>0</v>
      </c>
      <c r="R30" s="14"/>
      <c r="S30" s="14"/>
    </row>
    <row r="31" spans="1:19" x14ac:dyDescent="0.25">
      <c r="A31" s="12" t="s">
        <v>39</v>
      </c>
      <c r="B31" s="23">
        <f>SUM(B32:B40)</f>
        <v>241264497</v>
      </c>
      <c r="C31" s="23"/>
      <c r="D31" s="23">
        <f>SUM(D32:D40)</f>
        <v>241264497</v>
      </c>
      <c r="E31" s="23">
        <f>SUM(E32:E40)</f>
        <v>12014960.92</v>
      </c>
      <c r="F31" s="23">
        <f>SUM(F32:F40)</f>
        <v>11856168.949999999</v>
      </c>
      <c r="G31" s="23">
        <f t="shared" ref="G31:P31" si="8">SUM(G32:G40)</f>
        <v>0</v>
      </c>
      <c r="H31" s="23">
        <f t="shared" si="8"/>
        <v>0</v>
      </c>
      <c r="I31" s="23">
        <f t="shared" si="8"/>
        <v>0</v>
      </c>
      <c r="J31" s="23">
        <f t="shared" si="8"/>
        <v>0</v>
      </c>
      <c r="K31" s="23">
        <f t="shared" si="8"/>
        <v>0</v>
      </c>
      <c r="L31" s="23">
        <f t="shared" si="8"/>
        <v>0</v>
      </c>
      <c r="M31" s="23">
        <f t="shared" si="8"/>
        <v>0</v>
      </c>
      <c r="N31" s="23">
        <f t="shared" si="8"/>
        <v>0</v>
      </c>
      <c r="O31" s="23">
        <f t="shared" si="8"/>
        <v>0</v>
      </c>
      <c r="P31" s="23">
        <f t="shared" si="8"/>
        <v>0</v>
      </c>
      <c r="Q31" s="8">
        <f>SUM(E31:P31)</f>
        <v>23871129.869999997</v>
      </c>
      <c r="R31" s="14"/>
      <c r="S31" s="14"/>
    </row>
    <row r="32" spans="1:19" x14ac:dyDescent="0.25">
      <c r="A32" s="15" t="s">
        <v>40</v>
      </c>
      <c r="B32" s="24">
        <v>68000000</v>
      </c>
      <c r="C32" s="24"/>
      <c r="D32" s="14">
        <f>+B32-C32</f>
        <v>68000000</v>
      </c>
      <c r="E32" s="50">
        <v>968683.75</v>
      </c>
      <c r="F32" s="14">
        <v>632404.39</v>
      </c>
      <c r="G32" s="14"/>
      <c r="H32" s="14"/>
      <c r="I32" s="14"/>
      <c r="J32" s="14"/>
      <c r="K32" s="14"/>
      <c r="L32" s="14"/>
      <c r="M32" s="14"/>
      <c r="N32" s="14"/>
      <c r="P32" s="14"/>
      <c r="Q32" s="2">
        <f t="shared" ref="Q32:Q40" si="9">SUM(E32:P32)</f>
        <v>1601088.1400000001</v>
      </c>
      <c r="R32" s="14"/>
      <c r="S32" s="14"/>
    </row>
    <row r="33" spans="1:19" x14ac:dyDescent="0.25">
      <c r="A33" s="15" t="s">
        <v>41</v>
      </c>
      <c r="B33" s="24">
        <v>2300000</v>
      </c>
      <c r="C33" s="24"/>
      <c r="D33" s="14">
        <f>+B33-C33</f>
        <v>2300000</v>
      </c>
      <c r="F33" s="14"/>
      <c r="G33" s="14"/>
      <c r="H33" s="14"/>
      <c r="I33" s="14"/>
      <c r="J33" s="14"/>
      <c r="K33" s="14"/>
      <c r="L33" s="14"/>
      <c r="M33" s="14"/>
      <c r="N33" s="14"/>
      <c r="P33" s="14"/>
      <c r="Q33" s="2">
        <f t="shared" si="9"/>
        <v>0</v>
      </c>
      <c r="R33" s="14"/>
      <c r="S33" s="14"/>
    </row>
    <row r="34" spans="1:19" x14ac:dyDescent="0.25">
      <c r="A34" s="15" t="s">
        <v>42</v>
      </c>
      <c r="B34" s="24">
        <v>13523000</v>
      </c>
      <c r="C34" s="24"/>
      <c r="D34" s="14">
        <f>+B34-C34</f>
        <v>13523000</v>
      </c>
      <c r="E34" s="50">
        <v>98062.720000000001</v>
      </c>
      <c r="F34" s="14">
        <v>138134</v>
      </c>
      <c r="G34" s="14"/>
      <c r="H34" s="14"/>
      <c r="I34" s="14"/>
      <c r="J34" s="14"/>
      <c r="K34" s="14"/>
      <c r="L34" s="14"/>
      <c r="M34" s="14"/>
      <c r="N34" s="14"/>
      <c r="P34" s="14"/>
      <c r="Q34" s="2">
        <f t="shared" si="9"/>
        <v>236196.72</v>
      </c>
      <c r="R34" s="14"/>
      <c r="S34" s="14"/>
    </row>
    <row r="35" spans="1:19" x14ac:dyDescent="0.25">
      <c r="A35" s="15" t="s">
        <v>43</v>
      </c>
      <c r="B35" s="24">
        <v>5000000</v>
      </c>
      <c r="C35" s="24"/>
      <c r="D35" s="14">
        <f>+B35-C35</f>
        <v>5000000</v>
      </c>
      <c r="E35" s="50">
        <v>894.4</v>
      </c>
      <c r="F35" s="14"/>
      <c r="G35" s="14"/>
      <c r="H35" s="14"/>
      <c r="I35" s="14"/>
      <c r="J35" s="14"/>
      <c r="K35" s="14"/>
      <c r="L35" s="14"/>
      <c r="M35" s="14"/>
      <c r="N35" s="14"/>
      <c r="P35" s="14"/>
      <c r="Q35" s="2">
        <f>SUM(E35:P35)</f>
        <v>894.4</v>
      </c>
      <c r="R35" s="14"/>
      <c r="S35" s="14"/>
    </row>
    <row r="36" spans="1:19" x14ac:dyDescent="0.25">
      <c r="A36" s="15" t="s">
        <v>44</v>
      </c>
      <c r="B36" s="24">
        <v>10600000</v>
      </c>
      <c r="C36" s="24"/>
      <c r="D36" s="14">
        <f>+B36-C36</f>
        <v>10600000</v>
      </c>
      <c r="E36" s="50">
        <v>991740.09</v>
      </c>
      <c r="F36" s="14">
        <v>250395.37</v>
      </c>
      <c r="G36" s="14"/>
      <c r="H36" s="14"/>
      <c r="I36" s="14"/>
      <c r="J36" s="14"/>
      <c r="K36" s="14"/>
      <c r="L36" s="14"/>
      <c r="M36" s="14"/>
      <c r="N36" s="14"/>
      <c r="P36" s="14"/>
      <c r="Q36" s="2">
        <f t="shared" si="9"/>
        <v>1242135.46</v>
      </c>
      <c r="R36" s="14">
        <v>0</v>
      </c>
      <c r="S36" s="14"/>
    </row>
    <row r="37" spans="1:19" x14ac:dyDescent="0.25">
      <c r="A37" s="15" t="s">
        <v>45</v>
      </c>
      <c r="B37" s="24">
        <v>1730747</v>
      </c>
      <c r="C37" s="24"/>
      <c r="D37" s="14">
        <f>+B37-C37</f>
        <v>1730747</v>
      </c>
      <c r="E37" s="50">
        <v>287101.82</v>
      </c>
      <c r="F37" s="14">
        <v>107576.14</v>
      </c>
      <c r="G37" s="14"/>
      <c r="H37" s="14"/>
      <c r="I37" s="14"/>
      <c r="J37" s="14"/>
      <c r="K37" s="14"/>
      <c r="L37" s="14"/>
      <c r="M37" s="14"/>
      <c r="N37" s="14"/>
      <c r="P37" s="14"/>
      <c r="Q37" s="2">
        <f>SUM(E37:P37)</f>
        <v>394677.96</v>
      </c>
      <c r="R37" s="14"/>
      <c r="S37" s="14"/>
    </row>
    <row r="38" spans="1:19" x14ac:dyDescent="0.25">
      <c r="A38" s="15" t="s">
        <v>46</v>
      </c>
      <c r="B38" s="24">
        <v>114510750</v>
      </c>
      <c r="C38" s="24"/>
      <c r="D38" s="14">
        <f>+B38-C38</f>
        <v>114510750</v>
      </c>
      <c r="E38" s="50">
        <v>9366477.8900000006</v>
      </c>
      <c r="F38" s="14">
        <v>9203824.0999999996</v>
      </c>
      <c r="G38" s="14"/>
      <c r="H38" s="14"/>
      <c r="I38" s="14"/>
      <c r="J38" s="14"/>
      <c r="K38" s="14"/>
      <c r="L38" s="14"/>
      <c r="M38" s="14"/>
      <c r="N38" s="14"/>
      <c r="P38" s="14"/>
      <c r="Q38" s="2">
        <f>SUM(E38:P38)</f>
        <v>18570301.990000002</v>
      </c>
      <c r="R38" s="14"/>
      <c r="S38" s="14"/>
    </row>
    <row r="39" spans="1:19" ht="30" x14ac:dyDescent="0.25">
      <c r="A39" s="20" t="s">
        <v>47</v>
      </c>
      <c r="B39" s="24">
        <v>0</v>
      </c>
      <c r="C39" s="24"/>
      <c r="D39" s="14">
        <f>+B39-C39</f>
        <v>0</v>
      </c>
      <c r="E39" s="14"/>
      <c r="F39" s="14"/>
      <c r="G39" s="14"/>
      <c r="H39" s="14"/>
      <c r="I39" s="14"/>
      <c r="J39" s="14"/>
      <c r="K39" s="14"/>
      <c r="L39" s="14"/>
      <c r="M39" s="14"/>
      <c r="N39" s="14"/>
      <c r="P39" s="14"/>
      <c r="Q39" s="2">
        <f t="shared" si="9"/>
        <v>0</v>
      </c>
      <c r="R39" s="14"/>
      <c r="S39" s="14"/>
    </row>
    <row r="40" spans="1:19" x14ac:dyDescent="0.25">
      <c r="A40" s="15" t="s">
        <v>48</v>
      </c>
      <c r="B40" s="24">
        <v>25600000</v>
      </c>
      <c r="C40" s="24"/>
      <c r="D40" s="14">
        <f>+B40+C40</f>
        <v>25600000</v>
      </c>
      <c r="E40" s="14">
        <v>302000.25</v>
      </c>
      <c r="F40" s="14">
        <v>1523834.95</v>
      </c>
      <c r="G40" s="14"/>
      <c r="H40" s="14"/>
      <c r="I40" s="14"/>
      <c r="J40" s="14"/>
      <c r="K40" s="14"/>
      <c r="L40" s="14"/>
      <c r="M40" s="14"/>
      <c r="N40" s="14"/>
      <c r="P40" s="14"/>
      <c r="Q40" s="2">
        <f t="shared" si="9"/>
        <v>1825835.2</v>
      </c>
      <c r="R40" s="14"/>
      <c r="S40" s="14"/>
    </row>
    <row r="41" spans="1:19" x14ac:dyDescent="0.25">
      <c r="A41" s="12" t="s">
        <v>49</v>
      </c>
      <c r="B41" s="23">
        <f>SUM(B42:B49)</f>
        <v>598300490</v>
      </c>
      <c r="C41" s="23"/>
      <c r="D41" s="23">
        <f>SUM(D42:D49)</f>
        <v>598300490</v>
      </c>
      <c r="E41" s="23">
        <f t="shared" ref="E41:I41" si="10">SUM(E42:E49)</f>
        <v>36826334.399999999</v>
      </c>
      <c r="F41" s="23">
        <f>SUM(F42:F49)</f>
        <v>38035203.409999996</v>
      </c>
      <c r="G41" s="23">
        <f t="shared" si="10"/>
        <v>0</v>
      </c>
      <c r="H41" s="23">
        <f t="shared" si="10"/>
        <v>0</v>
      </c>
      <c r="I41" s="23">
        <f t="shared" si="10"/>
        <v>0</v>
      </c>
      <c r="J41" s="23">
        <f>SUM(J42:J49)</f>
        <v>0</v>
      </c>
      <c r="K41" s="23">
        <f>SUM(K42:K49)</f>
        <v>0</v>
      </c>
      <c r="L41" s="23">
        <f>SUM(L42:L49)</f>
        <v>0</v>
      </c>
      <c r="M41" s="23">
        <f>SUM(M42:M49)</f>
        <v>0</v>
      </c>
      <c r="N41" s="23">
        <f>SUM(N42:N49)</f>
        <v>0</v>
      </c>
      <c r="O41" s="23">
        <f t="shared" ref="O41" si="11">SUM(O42:O49)</f>
        <v>0</v>
      </c>
      <c r="P41" s="23">
        <f>SUM(P42:P49)</f>
        <v>0</v>
      </c>
      <c r="Q41" s="8">
        <f>SUM(E41:P41)</f>
        <v>74861537.810000002</v>
      </c>
      <c r="R41" s="14"/>
      <c r="S41" s="14"/>
    </row>
    <row r="42" spans="1:19" x14ac:dyDescent="0.25">
      <c r="A42" s="15" t="s">
        <v>50</v>
      </c>
      <c r="B42" s="24">
        <v>598300490</v>
      </c>
      <c r="C42" s="24"/>
      <c r="D42" s="14">
        <f>+B42-C42</f>
        <v>598300490</v>
      </c>
      <c r="E42" s="50">
        <v>36826334.399999999</v>
      </c>
      <c r="F42" s="14">
        <v>36526503.409999996</v>
      </c>
      <c r="G42" s="14"/>
      <c r="H42" s="14"/>
      <c r="I42" s="14"/>
      <c r="J42" s="14"/>
      <c r="K42" s="14"/>
      <c r="L42" s="14"/>
      <c r="M42" s="14"/>
      <c r="N42" s="14"/>
      <c r="P42" s="14"/>
      <c r="Q42" s="2">
        <f>SUM(E42:P42)</f>
        <v>73352837.810000002</v>
      </c>
      <c r="R42" s="14"/>
      <c r="S42" s="14"/>
    </row>
    <row r="43" spans="1:19" x14ac:dyDescent="0.25">
      <c r="A43" s="15" t="s">
        <v>51</v>
      </c>
      <c r="B43" s="24"/>
      <c r="C43" s="24"/>
      <c r="D43" s="14">
        <f>+B43-C43</f>
        <v>0</v>
      </c>
      <c r="E43" s="14"/>
      <c r="F43" s="14"/>
      <c r="G43" s="14"/>
      <c r="H43" s="14"/>
      <c r="I43" s="14"/>
      <c r="J43" s="14"/>
      <c r="K43" s="14"/>
      <c r="L43" s="14"/>
      <c r="M43" s="14"/>
      <c r="N43" s="14"/>
      <c r="P43" s="14"/>
      <c r="Q43" s="14"/>
      <c r="R43" s="14"/>
      <c r="S43" s="14"/>
    </row>
    <row r="44" spans="1:19" x14ac:dyDescent="0.25">
      <c r="A44" s="15" t="s">
        <v>52</v>
      </c>
      <c r="B44" s="14"/>
      <c r="C44" s="14"/>
      <c r="D44" s="14">
        <f>+B44-C44</f>
        <v>0</v>
      </c>
      <c r="E44" s="14"/>
      <c r="F44" s="14"/>
      <c r="G44" s="14"/>
      <c r="H44" s="14"/>
      <c r="I44" s="14"/>
      <c r="J44" s="14"/>
      <c r="K44" s="14"/>
      <c r="L44" s="14"/>
      <c r="M44" s="14"/>
      <c r="N44" s="14"/>
      <c r="P44" s="14"/>
      <c r="Q44" s="14"/>
      <c r="R44" s="14"/>
      <c r="S44" s="14"/>
    </row>
    <row r="45" spans="1:19" x14ac:dyDescent="0.25">
      <c r="A45" s="15" t="s">
        <v>53</v>
      </c>
      <c r="B45" s="14"/>
      <c r="C45" s="14"/>
      <c r="D45" s="14">
        <f>+B45-C45</f>
        <v>0</v>
      </c>
      <c r="E45" s="14"/>
      <c r="F45" s="14"/>
      <c r="G45" s="14"/>
      <c r="H45" s="14"/>
      <c r="I45" s="14"/>
      <c r="J45" s="14"/>
      <c r="K45" s="14"/>
      <c r="L45" s="14"/>
      <c r="M45" s="14"/>
      <c r="N45" s="14"/>
      <c r="P45" s="14"/>
      <c r="Q45" s="14"/>
      <c r="R45" s="14"/>
      <c r="S45" s="14"/>
    </row>
    <row r="46" spans="1:19" x14ac:dyDescent="0.25">
      <c r="A46" s="15" t="s">
        <v>54</v>
      </c>
      <c r="B46" s="14"/>
      <c r="C46" s="14"/>
      <c r="D46" s="14">
        <f>+B46-C46</f>
        <v>0</v>
      </c>
      <c r="E46" s="14"/>
      <c r="F46" s="14"/>
      <c r="G46" s="14"/>
      <c r="H46" s="14"/>
      <c r="I46" s="14"/>
      <c r="J46" s="14"/>
      <c r="K46" s="14"/>
      <c r="L46" s="14"/>
      <c r="M46" s="14"/>
      <c r="N46" s="14"/>
      <c r="P46" s="14"/>
      <c r="Q46" s="14"/>
      <c r="R46" s="14"/>
      <c r="S46" s="14"/>
    </row>
    <row r="47" spans="1:19" x14ac:dyDescent="0.25">
      <c r="A47" s="15" t="s">
        <v>55</v>
      </c>
      <c r="B47" s="14"/>
      <c r="C47" s="14"/>
      <c r="D47" s="14">
        <f>+B47-C47</f>
        <v>0</v>
      </c>
      <c r="E47" s="14"/>
      <c r="F47" s="14"/>
      <c r="G47" s="14"/>
      <c r="H47" s="14"/>
      <c r="I47" s="14"/>
      <c r="J47" s="14"/>
      <c r="K47" s="14"/>
      <c r="L47" s="14"/>
      <c r="M47" s="14"/>
      <c r="N47" s="14"/>
      <c r="P47" s="14"/>
      <c r="Q47" s="14"/>
      <c r="R47" s="14"/>
      <c r="S47" s="14"/>
    </row>
    <row r="48" spans="1:19" x14ac:dyDescent="0.25">
      <c r="A48" s="15" t="s">
        <v>56</v>
      </c>
      <c r="B48" s="24"/>
      <c r="C48" s="24"/>
      <c r="D48" s="14">
        <f>+B48-C48</f>
        <v>0</v>
      </c>
      <c r="E48" s="14">
        <v>0</v>
      </c>
      <c r="F48" s="3">
        <v>1508700</v>
      </c>
      <c r="G48" s="14"/>
      <c r="H48" s="14">
        <v>0</v>
      </c>
      <c r="I48" s="14">
        <v>0</v>
      </c>
      <c r="J48" s="14">
        <v>0</v>
      </c>
      <c r="K48" s="14">
        <v>0</v>
      </c>
      <c r="L48" s="14">
        <v>0</v>
      </c>
      <c r="M48" s="14">
        <v>0</v>
      </c>
      <c r="N48" s="14"/>
      <c r="P48" s="14">
        <v>0</v>
      </c>
      <c r="Q48" s="2">
        <f>SUM(E48:P48)</f>
        <v>1508700</v>
      </c>
      <c r="R48" s="14">
        <v>0</v>
      </c>
      <c r="S48" s="14"/>
    </row>
    <row r="49" spans="1:19" x14ac:dyDescent="0.25">
      <c r="A49" s="15" t="s">
        <v>57</v>
      </c>
      <c r="B49" s="14"/>
      <c r="C49" s="14"/>
      <c r="D49" s="14">
        <f>+B49-C49</f>
        <v>0</v>
      </c>
      <c r="E49" s="50"/>
      <c r="F49" s="14"/>
      <c r="G49" s="14"/>
      <c r="H49" s="14"/>
      <c r="I49" s="14"/>
      <c r="J49" s="14"/>
      <c r="K49" s="14"/>
      <c r="L49" s="14"/>
      <c r="M49" s="14"/>
      <c r="N49" s="14"/>
      <c r="P49" s="14"/>
      <c r="Q49" s="14"/>
      <c r="R49" s="14"/>
      <c r="S49" s="14"/>
    </row>
    <row r="50" spans="1:19" x14ac:dyDescent="0.25">
      <c r="A50" s="12" t="s">
        <v>58</v>
      </c>
      <c r="B50" s="23">
        <f>SUM(B51:B56)</f>
        <v>0</v>
      </c>
      <c r="C50" s="23"/>
      <c r="D50" s="23">
        <f>+B50</f>
        <v>0</v>
      </c>
      <c r="E50" s="14"/>
      <c r="F50" s="14"/>
      <c r="G50" s="14"/>
      <c r="H50" s="14"/>
      <c r="I50" s="14"/>
      <c r="J50" s="14"/>
      <c r="K50" s="14"/>
      <c r="L50" s="14"/>
      <c r="M50" s="14"/>
      <c r="N50" s="14"/>
      <c r="P50" s="14"/>
      <c r="Q50" s="8">
        <f>SUM(E50:P50)</f>
        <v>0</v>
      </c>
      <c r="R50" s="14"/>
      <c r="S50" s="14"/>
    </row>
    <row r="51" spans="1:19" x14ac:dyDescent="0.25">
      <c r="A51" s="15" t="s">
        <v>59</v>
      </c>
      <c r="B51" s="14">
        <v>0</v>
      </c>
      <c r="C51" s="14"/>
      <c r="D51" s="14">
        <f>+B51</f>
        <v>0</v>
      </c>
      <c r="E51" s="14"/>
      <c r="F51" s="14"/>
      <c r="G51" s="14"/>
      <c r="H51" s="14"/>
      <c r="I51" s="14"/>
      <c r="J51" s="14"/>
      <c r="K51" s="14"/>
      <c r="L51" s="14"/>
      <c r="M51" s="14"/>
      <c r="N51" s="14"/>
      <c r="P51" s="14"/>
      <c r="Q51" s="14"/>
      <c r="R51" s="14"/>
      <c r="S51" s="14"/>
    </row>
    <row r="52" spans="1:19" x14ac:dyDescent="0.25">
      <c r="A52" s="15" t="s">
        <v>60</v>
      </c>
      <c r="B52" s="14">
        <v>0</v>
      </c>
      <c r="C52" s="14"/>
      <c r="D52" s="14">
        <f>+B52</f>
        <v>0</v>
      </c>
      <c r="E52" s="14"/>
      <c r="F52" s="14"/>
      <c r="G52" s="14"/>
      <c r="H52" s="14"/>
      <c r="I52" s="14"/>
      <c r="J52" s="14"/>
      <c r="K52" s="14"/>
      <c r="L52" s="14"/>
      <c r="M52" s="14"/>
      <c r="N52" s="14"/>
      <c r="P52" s="14"/>
      <c r="Q52" s="14"/>
      <c r="R52" s="14"/>
      <c r="S52" s="14"/>
    </row>
    <row r="53" spans="1:19" x14ac:dyDescent="0.25">
      <c r="A53" s="15" t="s">
        <v>61</v>
      </c>
      <c r="B53" s="14">
        <v>0</v>
      </c>
      <c r="C53" s="14"/>
      <c r="D53" s="14">
        <f>+B53</f>
        <v>0</v>
      </c>
      <c r="E53" s="14"/>
      <c r="F53" s="14"/>
      <c r="G53" s="14"/>
      <c r="H53" s="14"/>
      <c r="I53" s="14"/>
      <c r="J53" s="14"/>
      <c r="K53" s="14"/>
      <c r="L53" s="14"/>
      <c r="M53" s="14"/>
      <c r="N53" s="14"/>
      <c r="P53" s="14"/>
      <c r="Q53" s="14"/>
      <c r="R53" s="14"/>
      <c r="S53" s="14"/>
    </row>
    <row r="54" spans="1:19" x14ac:dyDescent="0.25">
      <c r="A54" s="15" t="s">
        <v>62</v>
      </c>
      <c r="B54" s="14">
        <v>0</v>
      </c>
      <c r="C54" s="14"/>
      <c r="D54" s="14">
        <f>+B54</f>
        <v>0</v>
      </c>
      <c r="E54" s="14"/>
      <c r="F54" s="14"/>
      <c r="G54" s="14"/>
      <c r="H54" s="14"/>
      <c r="I54" s="14"/>
      <c r="J54" s="14"/>
      <c r="K54" s="14"/>
      <c r="L54" s="14"/>
      <c r="M54" s="14"/>
      <c r="N54" s="14"/>
      <c r="P54" s="14"/>
      <c r="Q54" s="14"/>
      <c r="R54" s="14"/>
      <c r="S54" s="14"/>
    </row>
    <row r="55" spans="1:19" x14ac:dyDescent="0.25">
      <c r="A55" s="15" t="s">
        <v>63</v>
      </c>
      <c r="B55" s="14">
        <v>0</v>
      </c>
      <c r="C55" s="14"/>
      <c r="D55" s="14">
        <f>+B55</f>
        <v>0</v>
      </c>
      <c r="E55" s="14"/>
      <c r="F55" s="14"/>
      <c r="G55" s="14"/>
      <c r="H55" s="14"/>
      <c r="I55" s="14"/>
      <c r="J55" s="14"/>
      <c r="K55" s="14"/>
      <c r="L55" s="14"/>
      <c r="M55" s="14"/>
      <c r="N55" s="14"/>
      <c r="P55" s="14"/>
      <c r="Q55" s="14"/>
      <c r="R55" s="14"/>
      <c r="S55" s="14"/>
    </row>
    <row r="56" spans="1:19" x14ac:dyDescent="0.25">
      <c r="A56" s="15" t="s">
        <v>64</v>
      </c>
      <c r="B56" s="14">
        <v>0</v>
      </c>
      <c r="C56" s="14"/>
      <c r="D56" s="14">
        <f>+B56</f>
        <v>0</v>
      </c>
      <c r="E56" s="14"/>
      <c r="F56" s="14"/>
      <c r="G56" s="14"/>
      <c r="H56" s="14"/>
      <c r="I56" s="14"/>
      <c r="J56" s="14"/>
      <c r="K56" s="14"/>
      <c r="L56" s="14"/>
      <c r="M56" s="14"/>
      <c r="N56" s="14"/>
      <c r="P56" s="14"/>
      <c r="Q56" s="14"/>
      <c r="R56" s="14"/>
      <c r="S56" s="14"/>
    </row>
    <row r="57" spans="1:19" x14ac:dyDescent="0.25">
      <c r="A57" s="12" t="s">
        <v>65</v>
      </c>
      <c r="B57" s="23">
        <f>SUM(B58:B66)</f>
        <v>214805200</v>
      </c>
      <c r="C57" s="23"/>
      <c r="D57" s="23">
        <f>SUM(D58:D66)</f>
        <v>214805200</v>
      </c>
      <c r="E57" s="23">
        <f t="shared" ref="E57:R57" si="12">SUM(E58:E66)</f>
        <v>2884582.69</v>
      </c>
      <c r="F57" s="23">
        <f t="shared" si="12"/>
        <v>944883.17</v>
      </c>
      <c r="G57" s="23">
        <f t="shared" si="12"/>
        <v>0</v>
      </c>
      <c r="H57" s="23">
        <f t="shared" si="12"/>
        <v>0</v>
      </c>
      <c r="I57" s="23">
        <f t="shared" si="12"/>
        <v>0</v>
      </c>
      <c r="J57" s="23">
        <f t="shared" si="12"/>
        <v>0</v>
      </c>
      <c r="K57" s="23">
        <f t="shared" si="12"/>
        <v>0</v>
      </c>
      <c r="L57" s="23">
        <f t="shared" si="12"/>
        <v>0</v>
      </c>
      <c r="M57" s="23">
        <f t="shared" si="12"/>
        <v>0</v>
      </c>
      <c r="N57" s="23">
        <f t="shared" si="12"/>
        <v>0</v>
      </c>
      <c r="O57" s="23">
        <f t="shared" si="12"/>
        <v>0</v>
      </c>
      <c r="P57" s="23">
        <f t="shared" si="12"/>
        <v>0</v>
      </c>
      <c r="Q57" s="8">
        <f>SUM(E57:P57)</f>
        <v>3829465.86</v>
      </c>
      <c r="R57" s="23">
        <f t="shared" si="12"/>
        <v>0</v>
      </c>
      <c r="S57" s="14"/>
    </row>
    <row r="58" spans="1:19" x14ac:dyDescent="0.25">
      <c r="A58" s="15" t="s">
        <v>66</v>
      </c>
      <c r="B58" s="24">
        <v>115000000</v>
      </c>
      <c r="C58" s="24"/>
      <c r="D58" s="14">
        <f>+B58-C58</f>
        <v>115000000</v>
      </c>
      <c r="E58" s="50">
        <v>2449398.69</v>
      </c>
      <c r="F58" s="14">
        <v>20160</v>
      </c>
      <c r="G58" s="14"/>
      <c r="H58" s="14"/>
      <c r="I58" s="14"/>
      <c r="J58" s="14"/>
      <c r="K58" s="14"/>
      <c r="L58" s="14"/>
      <c r="M58" s="14"/>
      <c r="N58" s="14"/>
      <c r="P58" s="14"/>
      <c r="Q58" s="2">
        <f>SUM(E58:P58)</f>
        <v>2469558.69</v>
      </c>
      <c r="R58" s="14"/>
      <c r="S58" s="14"/>
    </row>
    <row r="59" spans="1:19" x14ac:dyDescent="0.25">
      <c r="A59" s="15" t="s">
        <v>67</v>
      </c>
      <c r="B59" s="24">
        <v>5455200</v>
      </c>
      <c r="C59" s="24"/>
      <c r="D59" s="14">
        <f>+B59-C59</f>
        <v>5455200</v>
      </c>
      <c r="E59" s="50">
        <v>435184</v>
      </c>
      <c r="F59" s="25">
        <v>924723.17</v>
      </c>
      <c r="G59" s="25"/>
      <c r="H59" s="25"/>
      <c r="I59" s="25"/>
      <c r="J59" s="25"/>
      <c r="K59" s="25"/>
      <c r="L59" s="25"/>
      <c r="M59" s="25"/>
      <c r="N59" s="26"/>
      <c r="P59" s="26"/>
      <c r="Q59" s="2">
        <f>SUM(E59:P59)</f>
        <v>1359907.17</v>
      </c>
      <c r="R59" s="14"/>
      <c r="S59" s="14"/>
    </row>
    <row r="60" spans="1:19" x14ac:dyDescent="0.25">
      <c r="A60" s="15" t="s">
        <v>68</v>
      </c>
      <c r="B60" s="24">
        <v>0</v>
      </c>
      <c r="C60" s="24"/>
      <c r="D60" s="14">
        <f>+B60-C60</f>
        <v>0</v>
      </c>
      <c r="E60" s="14"/>
      <c r="F60" s="14"/>
      <c r="G60" s="14"/>
      <c r="H60" s="14"/>
      <c r="I60" s="14"/>
      <c r="J60" s="14"/>
      <c r="K60" s="14"/>
      <c r="L60" s="14"/>
      <c r="M60" s="14"/>
      <c r="N60" s="14"/>
      <c r="P60" s="14"/>
      <c r="Q60" s="14"/>
      <c r="R60" s="14"/>
      <c r="S60" s="14"/>
    </row>
    <row r="61" spans="1:19" x14ac:dyDescent="0.25">
      <c r="A61" s="15" t="s">
        <v>69</v>
      </c>
      <c r="B61" s="24">
        <v>15500000</v>
      </c>
      <c r="C61" s="24"/>
      <c r="D61" s="14">
        <f>+B61-C61</f>
        <v>15500000</v>
      </c>
      <c r="E61" s="14"/>
      <c r="F61" s="14"/>
      <c r="G61" s="14"/>
      <c r="H61" s="14"/>
      <c r="I61" s="14"/>
      <c r="J61" s="14"/>
      <c r="K61" s="14"/>
      <c r="L61" s="14"/>
      <c r="M61" s="14"/>
      <c r="N61" s="14"/>
      <c r="P61" s="14"/>
      <c r="Q61" s="14"/>
      <c r="R61" s="14"/>
      <c r="S61" s="14"/>
    </row>
    <row r="62" spans="1:19" x14ac:dyDescent="0.25">
      <c r="A62" s="15" t="s">
        <v>70</v>
      </c>
      <c r="B62" s="24">
        <v>28100000</v>
      </c>
      <c r="C62" s="24"/>
      <c r="D62" s="14">
        <f>+B62-C62</f>
        <v>28100000</v>
      </c>
      <c r="E62" s="50"/>
      <c r="F62" s="27"/>
      <c r="G62" s="14"/>
      <c r="H62" s="27"/>
      <c r="I62" s="25"/>
      <c r="J62" s="25"/>
      <c r="K62" s="25"/>
      <c r="L62" s="14"/>
      <c r="M62" s="14"/>
      <c r="N62" s="14"/>
      <c r="P62" s="14"/>
      <c r="Q62" s="2">
        <f>SUM(E62:P62)</f>
        <v>0</v>
      </c>
      <c r="R62" s="14"/>
      <c r="S62" s="14"/>
    </row>
    <row r="63" spans="1:19" x14ac:dyDescent="0.25">
      <c r="A63" s="15" t="s">
        <v>71</v>
      </c>
      <c r="B63" s="24">
        <v>750000</v>
      </c>
      <c r="C63" s="24"/>
      <c r="D63" s="14">
        <f>+B63-C63</f>
        <v>750000</v>
      </c>
      <c r="E63" s="14"/>
      <c r="F63" s="14"/>
      <c r="G63" s="14"/>
      <c r="H63" s="14"/>
      <c r="I63" s="14"/>
      <c r="J63" s="14"/>
      <c r="K63" s="14"/>
      <c r="L63" s="14"/>
      <c r="M63" s="14"/>
      <c r="N63" s="14"/>
      <c r="P63" s="14"/>
      <c r="Q63" s="14"/>
      <c r="R63" s="14"/>
      <c r="S63" s="14"/>
    </row>
    <row r="64" spans="1:19" x14ac:dyDescent="0.25">
      <c r="A64" s="15" t="s">
        <v>72</v>
      </c>
      <c r="B64" s="24"/>
      <c r="C64" s="24"/>
      <c r="D64" s="14">
        <f>+B64-C64</f>
        <v>0</v>
      </c>
      <c r="E64" s="14"/>
      <c r="F64" s="14"/>
      <c r="G64" s="14"/>
      <c r="H64" s="14"/>
      <c r="I64" s="14"/>
      <c r="J64" s="14"/>
      <c r="K64" s="14"/>
      <c r="L64" s="14"/>
      <c r="M64" s="14"/>
      <c r="N64" s="14"/>
      <c r="P64" s="14"/>
      <c r="Q64" s="14"/>
      <c r="R64" s="14"/>
      <c r="S64" s="14"/>
    </row>
    <row r="65" spans="1:19" x14ac:dyDescent="0.25">
      <c r="A65" s="15" t="s">
        <v>73</v>
      </c>
      <c r="B65" s="24">
        <v>0</v>
      </c>
      <c r="C65" s="24"/>
      <c r="D65" s="14">
        <f>+B65-C65</f>
        <v>0</v>
      </c>
      <c r="E65" s="14"/>
      <c r="F65" s="14"/>
      <c r="G65" s="14"/>
      <c r="H65" s="14"/>
      <c r="I65" s="14"/>
      <c r="J65" s="14"/>
      <c r="K65" s="14"/>
      <c r="L65" s="14"/>
      <c r="M65" s="14"/>
      <c r="N65" s="14"/>
      <c r="P65" s="14"/>
      <c r="Q65" s="14"/>
      <c r="R65" s="14"/>
      <c r="S65" s="14"/>
    </row>
    <row r="66" spans="1:19" x14ac:dyDescent="0.25">
      <c r="A66" s="15" t="s">
        <v>74</v>
      </c>
      <c r="B66" s="24">
        <v>50000000</v>
      </c>
      <c r="C66" s="24"/>
      <c r="D66" s="14">
        <f>+B66-C66</f>
        <v>50000000</v>
      </c>
      <c r="E66" s="14"/>
      <c r="F66" s="14"/>
      <c r="G66" s="14"/>
      <c r="H66" s="14"/>
      <c r="I66" s="14"/>
      <c r="J66" s="14"/>
      <c r="K66" s="14"/>
      <c r="L66" s="14"/>
      <c r="M66" s="14"/>
      <c r="N66" s="14"/>
      <c r="P66" s="14"/>
      <c r="Q66" s="14"/>
      <c r="R66" s="14"/>
      <c r="S66" s="14"/>
    </row>
    <row r="67" spans="1:19" x14ac:dyDescent="0.25">
      <c r="A67" s="12" t="s">
        <v>75</v>
      </c>
      <c r="B67" s="23">
        <f>SUM(B68:B71)</f>
        <v>1000000</v>
      </c>
      <c r="C67" s="23"/>
      <c r="D67" s="23">
        <f>SUM(D68:D71)</f>
        <v>1000000</v>
      </c>
      <c r="E67" s="23">
        <f t="shared" ref="E67:P67" si="13">SUM(E68:E71)</f>
        <v>0</v>
      </c>
      <c r="F67" s="23">
        <f t="shared" si="13"/>
        <v>0</v>
      </c>
      <c r="G67" s="23">
        <f t="shared" si="13"/>
        <v>0</v>
      </c>
      <c r="H67" s="23">
        <f t="shared" si="13"/>
        <v>0</v>
      </c>
      <c r="I67" s="23">
        <f t="shared" si="13"/>
        <v>0</v>
      </c>
      <c r="J67" s="23">
        <f>SUM(J68:J71)</f>
        <v>0</v>
      </c>
      <c r="K67" s="23">
        <f>SUM(K68:K71)</f>
        <v>0</v>
      </c>
      <c r="L67" s="23">
        <f>SUM(L68:L71)</f>
        <v>0</v>
      </c>
      <c r="M67" s="23">
        <f>SUM(M68:M71)</f>
        <v>0</v>
      </c>
      <c r="N67" s="23">
        <f>SUM(N68:N71)</f>
        <v>0</v>
      </c>
      <c r="P67" s="23">
        <f t="shared" si="13"/>
        <v>0</v>
      </c>
      <c r="Q67" s="8">
        <f>SUM(E67:P67)</f>
        <v>0</v>
      </c>
      <c r="R67" s="14"/>
      <c r="S67" s="14"/>
    </row>
    <row r="68" spans="1:19" x14ac:dyDescent="0.25">
      <c r="A68" s="15" t="s">
        <v>76</v>
      </c>
      <c r="B68" s="24">
        <v>0</v>
      </c>
      <c r="C68" s="24"/>
      <c r="D68" s="14">
        <f>+B68-C68</f>
        <v>0</v>
      </c>
      <c r="E68" s="14"/>
      <c r="F68" s="14"/>
      <c r="G68" s="14"/>
      <c r="H68" s="14"/>
      <c r="I68" s="14"/>
      <c r="J68" s="14"/>
      <c r="K68" s="14"/>
      <c r="L68" s="14"/>
      <c r="M68" s="14"/>
      <c r="N68" s="14"/>
      <c r="P68" s="14"/>
      <c r="Q68" s="14"/>
      <c r="R68" s="14"/>
      <c r="S68" s="14"/>
    </row>
    <row r="69" spans="1:19" x14ac:dyDescent="0.25">
      <c r="A69" s="15" t="s">
        <v>77</v>
      </c>
      <c r="B69" s="24">
        <v>1000000</v>
      </c>
      <c r="C69" s="24"/>
      <c r="D69" s="14">
        <f>+B69-C69</f>
        <v>1000000</v>
      </c>
      <c r="E69" s="14"/>
      <c r="F69" s="14"/>
      <c r="G69" s="14"/>
      <c r="H69" s="14"/>
      <c r="I69" s="14"/>
      <c r="J69" s="14"/>
      <c r="K69" s="14"/>
      <c r="L69" s="14"/>
      <c r="M69" s="14"/>
      <c r="N69" s="14"/>
      <c r="P69" s="14"/>
      <c r="Q69" s="14"/>
      <c r="R69" s="14"/>
      <c r="S69" s="14"/>
    </row>
    <row r="70" spans="1:19" x14ac:dyDescent="0.25">
      <c r="A70" s="15" t="s">
        <v>78</v>
      </c>
      <c r="B70" s="14"/>
      <c r="C70" s="14"/>
      <c r="D70" s="14">
        <f>+B70-C70</f>
        <v>0</v>
      </c>
      <c r="E70" s="14"/>
      <c r="F70" s="14"/>
      <c r="G70" s="14"/>
      <c r="H70" s="14"/>
      <c r="I70" s="14"/>
      <c r="J70" s="14"/>
      <c r="K70" s="14"/>
      <c r="L70" s="14"/>
      <c r="M70" s="14"/>
      <c r="N70" s="14"/>
      <c r="P70" s="14"/>
      <c r="Q70" s="14"/>
      <c r="R70" s="14"/>
      <c r="S70" s="14"/>
    </row>
    <row r="71" spans="1:19" ht="30" x14ac:dyDescent="0.25">
      <c r="A71" s="20" t="s">
        <v>79</v>
      </c>
      <c r="B71" s="14"/>
      <c r="C71" s="14"/>
      <c r="D71" s="14">
        <f>+B71-C71</f>
        <v>0</v>
      </c>
      <c r="E71" s="14"/>
      <c r="F71" s="14"/>
      <c r="G71" s="14"/>
      <c r="H71" s="14"/>
      <c r="I71" s="14"/>
      <c r="J71" s="14"/>
      <c r="K71" s="14"/>
      <c r="L71" s="14"/>
      <c r="M71" s="14"/>
      <c r="N71" s="14"/>
      <c r="P71" s="14"/>
      <c r="Q71" s="14"/>
      <c r="R71" s="14"/>
      <c r="S71" s="14"/>
    </row>
    <row r="72" spans="1:19" x14ac:dyDescent="0.25">
      <c r="A72" s="12" t="s">
        <v>80</v>
      </c>
      <c r="B72" s="23">
        <f>SUM(B73:B74)</f>
        <v>0</v>
      </c>
      <c r="C72" s="23"/>
      <c r="D72" s="23">
        <f t="shared" ref="D72:P72" si="14">SUM(D73:D74)</f>
        <v>0</v>
      </c>
      <c r="E72" s="23">
        <f t="shared" si="14"/>
        <v>1073528693.26</v>
      </c>
      <c r="F72" s="23">
        <f t="shared" si="14"/>
        <v>0</v>
      </c>
      <c r="G72" s="23">
        <f t="shared" si="14"/>
        <v>0</v>
      </c>
      <c r="H72" s="23">
        <f t="shared" si="14"/>
        <v>0</v>
      </c>
      <c r="I72" s="23">
        <f t="shared" si="14"/>
        <v>0</v>
      </c>
      <c r="J72" s="23">
        <f>SUM(J73:J74)</f>
        <v>0</v>
      </c>
      <c r="K72" s="23">
        <f>SUM(K73:K74)</f>
        <v>0</v>
      </c>
      <c r="L72" s="23">
        <f>SUM(L73:L74)</f>
        <v>0</v>
      </c>
      <c r="M72" s="23">
        <f>SUM(M73:M74)</f>
        <v>0</v>
      </c>
      <c r="N72" s="23">
        <f>SUM(N73:N74)</f>
        <v>0</v>
      </c>
      <c r="P72" s="23">
        <f t="shared" si="14"/>
        <v>0</v>
      </c>
      <c r="Q72" s="2">
        <f>SUM(E72:P72)</f>
        <v>1073528693.26</v>
      </c>
      <c r="R72" s="14"/>
      <c r="S72" s="14"/>
    </row>
    <row r="73" spans="1:19" x14ac:dyDescent="0.25">
      <c r="A73" s="15" t="s">
        <v>81</v>
      </c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P73" s="14"/>
      <c r="Q73" s="14"/>
      <c r="R73" s="14"/>
      <c r="S73" s="14"/>
    </row>
    <row r="74" spans="1:19" x14ac:dyDescent="0.25">
      <c r="A74" s="15" t="s">
        <v>82</v>
      </c>
      <c r="B74" s="14"/>
      <c r="C74" s="14"/>
      <c r="D74" s="14"/>
      <c r="E74" s="50">
        <v>1073528693.26</v>
      </c>
      <c r="F74" s="14"/>
      <c r="G74" s="14"/>
      <c r="H74" s="14"/>
      <c r="I74" s="14"/>
      <c r="J74" s="14"/>
      <c r="K74" s="14"/>
      <c r="L74" s="14"/>
      <c r="M74" s="14"/>
      <c r="N74" s="14"/>
      <c r="P74" s="14"/>
      <c r="Q74" s="14"/>
      <c r="R74" s="14"/>
      <c r="S74" s="14"/>
    </row>
    <row r="75" spans="1:19" x14ac:dyDescent="0.25">
      <c r="A75" s="12" t="s">
        <v>83</v>
      </c>
      <c r="B75" s="23">
        <f>SUM(B76:B78)</f>
        <v>0</v>
      </c>
      <c r="C75" s="23"/>
      <c r="D75" s="23">
        <f t="shared" ref="D75:P75" si="15">SUM(D76:D78)</f>
        <v>0</v>
      </c>
      <c r="E75" s="23">
        <f t="shared" si="15"/>
        <v>0</v>
      </c>
      <c r="F75" s="23">
        <f t="shared" si="15"/>
        <v>0</v>
      </c>
      <c r="G75" s="23">
        <f t="shared" si="15"/>
        <v>0</v>
      </c>
      <c r="H75" s="23">
        <f t="shared" si="15"/>
        <v>0</v>
      </c>
      <c r="I75" s="23">
        <f t="shared" si="15"/>
        <v>0</v>
      </c>
      <c r="J75" s="23">
        <f>SUM(J76:J78)</f>
        <v>0</v>
      </c>
      <c r="K75" s="23">
        <f>SUM(K76:K78)</f>
        <v>0</v>
      </c>
      <c r="L75" s="23">
        <f>SUM(L76:L78)</f>
        <v>0</v>
      </c>
      <c r="M75" s="23">
        <f>SUM(M76:M78)</f>
        <v>0</v>
      </c>
      <c r="N75" s="23">
        <f>SUM(N76:N78)</f>
        <v>0</v>
      </c>
      <c r="P75" s="23">
        <f t="shared" si="15"/>
        <v>0</v>
      </c>
      <c r="Q75" s="2">
        <f>SUM(E75:P75)</f>
        <v>0</v>
      </c>
      <c r="R75" s="14"/>
      <c r="S75" s="14"/>
    </row>
    <row r="76" spans="1:19" x14ac:dyDescent="0.25">
      <c r="A76" s="15" t="s">
        <v>84</v>
      </c>
      <c r="B76" s="14"/>
      <c r="C76" s="14"/>
      <c r="D76" s="14">
        <f>+B76-C76</f>
        <v>0</v>
      </c>
      <c r="E76" s="14"/>
      <c r="F76" s="14"/>
      <c r="G76" s="14"/>
      <c r="H76" s="14"/>
      <c r="I76" s="14"/>
      <c r="J76" s="14"/>
      <c r="K76" s="14"/>
      <c r="L76" s="14"/>
      <c r="M76" s="14"/>
      <c r="N76" s="14"/>
      <c r="P76" s="14"/>
      <c r="Q76" s="14"/>
      <c r="R76" s="14"/>
      <c r="S76" s="14"/>
    </row>
    <row r="77" spans="1:19" x14ac:dyDescent="0.25">
      <c r="A77" s="15" t="s">
        <v>85</v>
      </c>
      <c r="B77" s="14"/>
      <c r="C77" s="14"/>
      <c r="D77" s="14">
        <f>+B77-C77</f>
        <v>0</v>
      </c>
      <c r="E77" s="14"/>
      <c r="F77" s="14"/>
      <c r="G77" s="14"/>
      <c r="H77" s="14"/>
      <c r="I77" s="14"/>
      <c r="J77" s="14"/>
      <c r="K77" s="14"/>
      <c r="L77" s="14"/>
      <c r="M77" s="14"/>
      <c r="N77" s="14"/>
      <c r="P77" s="14"/>
      <c r="Q77" s="14"/>
      <c r="R77" s="14"/>
      <c r="S77" s="14"/>
    </row>
    <row r="78" spans="1:19" x14ac:dyDescent="0.25">
      <c r="A78" s="15" t="s">
        <v>86</v>
      </c>
      <c r="B78" s="14"/>
      <c r="C78" s="14"/>
      <c r="D78" s="14">
        <f>+B78-C78</f>
        <v>0</v>
      </c>
      <c r="E78" s="14"/>
      <c r="F78" s="14"/>
      <c r="G78" s="14"/>
      <c r="H78" s="14"/>
      <c r="I78" s="14"/>
      <c r="J78" s="14"/>
      <c r="K78" s="14"/>
      <c r="L78" s="14"/>
      <c r="M78" s="14"/>
      <c r="N78" s="14"/>
      <c r="P78" s="14"/>
      <c r="Q78" s="14"/>
      <c r="R78" s="14"/>
      <c r="S78" s="14"/>
    </row>
    <row r="79" spans="1:19" x14ac:dyDescent="0.25">
      <c r="A79" s="7" t="s">
        <v>87</v>
      </c>
      <c r="B79" s="28">
        <f>SUM(B86+B83+B80)</f>
        <v>0</v>
      </c>
      <c r="C79" s="28"/>
      <c r="D79" s="28">
        <f t="shared" ref="D79:P79" si="16">SUM(D86+D83+D80)</f>
        <v>0</v>
      </c>
      <c r="E79" s="28">
        <f t="shared" si="16"/>
        <v>0</v>
      </c>
      <c r="F79" s="28">
        <f t="shared" si="16"/>
        <v>0</v>
      </c>
      <c r="G79" s="28">
        <f t="shared" si="16"/>
        <v>0</v>
      </c>
      <c r="H79" s="28">
        <f t="shared" si="16"/>
        <v>0</v>
      </c>
      <c r="I79" s="28">
        <f t="shared" si="16"/>
        <v>0</v>
      </c>
      <c r="J79" s="28">
        <f>SUM(J86+J83+J80)</f>
        <v>0</v>
      </c>
      <c r="K79" s="28">
        <f>SUM(K86+K83+K80)</f>
        <v>0</v>
      </c>
      <c r="L79" s="28">
        <f>SUM(L86+L83+L80)</f>
        <v>0</v>
      </c>
      <c r="M79" s="28">
        <f>SUM(M86+M83+M80)</f>
        <v>0</v>
      </c>
      <c r="N79" s="28">
        <f>SUM(N86+N83+N80)</f>
        <v>0</v>
      </c>
      <c r="P79" s="28">
        <f t="shared" si="16"/>
        <v>0</v>
      </c>
      <c r="Q79" s="2">
        <f>SUM(E79:P79)</f>
        <v>0</v>
      </c>
      <c r="R79" s="14"/>
      <c r="S79" s="14"/>
    </row>
    <row r="80" spans="1:19" x14ac:dyDescent="0.25">
      <c r="A80" s="12" t="s">
        <v>88</v>
      </c>
      <c r="B80" s="23"/>
      <c r="C80" s="23"/>
      <c r="D80" s="14">
        <f>+B80-C80</f>
        <v>0</v>
      </c>
      <c r="E80" s="14"/>
      <c r="F80" s="14"/>
      <c r="G80" s="14"/>
      <c r="H80" s="14"/>
      <c r="I80" s="14"/>
      <c r="J80" s="14"/>
      <c r="K80" s="14"/>
      <c r="L80" s="14"/>
      <c r="M80" s="14"/>
      <c r="N80" s="14"/>
      <c r="P80" s="14"/>
      <c r="Q80" s="14"/>
      <c r="R80" s="14"/>
      <c r="S80" s="14"/>
    </row>
    <row r="81" spans="1:19" x14ac:dyDescent="0.25">
      <c r="A81" s="15" t="s">
        <v>89</v>
      </c>
      <c r="B81" s="14"/>
      <c r="C81" s="14"/>
      <c r="D81" s="14">
        <f>+B81-C81</f>
        <v>0</v>
      </c>
      <c r="E81" s="14"/>
      <c r="F81" s="14"/>
      <c r="G81" s="14"/>
      <c r="H81" s="14"/>
      <c r="I81" s="14"/>
      <c r="J81" s="14"/>
      <c r="K81" s="14"/>
      <c r="L81" s="14"/>
      <c r="M81" s="14"/>
      <c r="N81" s="14"/>
      <c r="P81" s="14"/>
      <c r="Q81" s="14"/>
      <c r="R81" s="14"/>
      <c r="S81" s="14"/>
    </row>
    <row r="82" spans="1:19" x14ac:dyDescent="0.25">
      <c r="A82" s="15" t="s">
        <v>90</v>
      </c>
      <c r="B82" s="14"/>
      <c r="C82" s="14"/>
      <c r="D82" s="14">
        <f>+B82-C82</f>
        <v>0</v>
      </c>
      <c r="E82" s="14"/>
      <c r="F82" s="14"/>
      <c r="G82" s="14"/>
      <c r="H82" s="14"/>
      <c r="I82" s="14"/>
      <c r="J82" s="14"/>
      <c r="K82" s="14"/>
      <c r="L82" s="14"/>
      <c r="M82" s="14"/>
      <c r="N82" s="14"/>
      <c r="P82" s="14"/>
      <c r="Q82" s="14"/>
      <c r="R82" s="14"/>
      <c r="S82" s="14"/>
    </row>
    <row r="83" spans="1:19" x14ac:dyDescent="0.25">
      <c r="A83" s="12" t="s">
        <v>91</v>
      </c>
      <c r="B83" s="23"/>
      <c r="C83" s="23"/>
      <c r="D83" s="14">
        <f>+B83-C83</f>
        <v>0</v>
      </c>
      <c r="E83" s="14"/>
      <c r="F83" s="14"/>
      <c r="G83" s="14"/>
      <c r="H83" s="14"/>
      <c r="I83" s="14"/>
      <c r="J83" s="14"/>
      <c r="K83" s="14"/>
      <c r="L83" s="14"/>
      <c r="M83" s="14"/>
      <c r="N83" s="14"/>
      <c r="P83" s="14"/>
      <c r="Q83" s="14"/>
      <c r="R83" s="14"/>
      <c r="S83" s="14"/>
    </row>
    <row r="84" spans="1:19" x14ac:dyDescent="0.25">
      <c r="A84" s="15" t="s">
        <v>92</v>
      </c>
      <c r="B84" s="14"/>
      <c r="C84" s="14"/>
      <c r="D84" s="14">
        <f>+B84-C84</f>
        <v>0</v>
      </c>
      <c r="E84" s="14"/>
      <c r="F84" s="14"/>
      <c r="G84" s="14"/>
      <c r="H84" s="14"/>
      <c r="I84" s="14"/>
      <c r="J84" s="14"/>
      <c r="K84" s="14"/>
      <c r="L84" s="14"/>
      <c r="M84" s="14"/>
      <c r="N84" s="14"/>
      <c r="P84" s="14"/>
      <c r="Q84" s="14"/>
      <c r="R84" s="14"/>
      <c r="S84" s="14"/>
    </row>
    <row r="85" spans="1:19" x14ac:dyDescent="0.25">
      <c r="A85" s="15" t="s">
        <v>93</v>
      </c>
      <c r="B85" s="14"/>
      <c r="C85" s="14"/>
      <c r="D85" s="14">
        <f>+B85-C85</f>
        <v>0</v>
      </c>
      <c r="E85" s="14"/>
      <c r="F85" s="14"/>
      <c r="G85" s="14"/>
      <c r="H85" s="14"/>
      <c r="I85" s="14"/>
      <c r="J85" s="14"/>
      <c r="K85" s="14"/>
      <c r="L85" s="14"/>
      <c r="M85" s="14"/>
      <c r="N85" s="14"/>
      <c r="P85" s="14"/>
      <c r="Q85" s="14"/>
      <c r="R85" s="14"/>
      <c r="S85" s="14"/>
    </row>
    <row r="86" spans="1:19" x14ac:dyDescent="0.25">
      <c r="A86" s="12" t="s">
        <v>94</v>
      </c>
      <c r="B86" s="23"/>
      <c r="C86" s="23"/>
      <c r="D86" s="14">
        <f>+B86-C86</f>
        <v>0</v>
      </c>
      <c r="E86" s="14"/>
      <c r="F86" s="14"/>
      <c r="G86" s="14"/>
      <c r="H86" s="14"/>
      <c r="I86" s="14"/>
      <c r="J86" s="14"/>
      <c r="K86" s="14"/>
      <c r="L86" s="14"/>
      <c r="M86" s="14"/>
      <c r="N86" s="14"/>
      <c r="P86" s="14"/>
      <c r="Q86" s="14"/>
      <c r="R86" s="14"/>
      <c r="S86" s="14"/>
    </row>
    <row r="87" spans="1:19" x14ac:dyDescent="0.25">
      <c r="A87" s="15" t="s">
        <v>95</v>
      </c>
      <c r="B87" s="14"/>
      <c r="C87" s="14"/>
      <c r="D87" s="14">
        <f>+B87-C87</f>
        <v>0</v>
      </c>
      <c r="E87" s="14"/>
      <c r="F87" s="14"/>
      <c r="G87" s="14"/>
      <c r="H87" s="14"/>
      <c r="I87" s="14"/>
      <c r="J87" s="14"/>
      <c r="K87" s="14"/>
      <c r="L87" s="14"/>
      <c r="M87" s="14"/>
      <c r="N87" s="14"/>
      <c r="P87" s="14"/>
      <c r="Q87" s="14"/>
      <c r="R87" s="14"/>
      <c r="S87" s="14"/>
    </row>
    <row r="88" spans="1:19" s="30" customFormat="1" x14ac:dyDescent="0.25">
      <c r="A88" s="29" t="s">
        <v>96</v>
      </c>
      <c r="B88" s="46">
        <f>+B89+B92</f>
        <v>1018715219</v>
      </c>
      <c r="C88" s="46"/>
      <c r="D88" s="46">
        <f>+D89+D92</f>
        <v>1018715219</v>
      </c>
      <c r="E88" s="46">
        <f>+E89+E92</f>
        <v>116022024.71000001</v>
      </c>
      <c r="F88" s="46">
        <f t="shared" ref="F88:J88" si="17">+F89+F92</f>
        <v>101564948.8</v>
      </c>
      <c r="G88" s="46">
        <f t="shared" si="17"/>
        <v>0</v>
      </c>
      <c r="H88" s="46">
        <f t="shared" si="17"/>
        <v>0</v>
      </c>
      <c r="I88" s="46">
        <f>+I89+I92</f>
        <v>0</v>
      </c>
      <c r="J88" s="46">
        <f t="shared" si="17"/>
        <v>0</v>
      </c>
      <c r="K88" s="46">
        <f t="shared" ref="K88:P88" si="18">+K89+K92</f>
        <v>0</v>
      </c>
      <c r="L88" s="46">
        <f t="shared" si="18"/>
        <v>0</v>
      </c>
      <c r="M88" s="46">
        <f t="shared" si="18"/>
        <v>0</v>
      </c>
      <c r="N88" s="46">
        <f t="shared" si="18"/>
        <v>0</v>
      </c>
      <c r="O88" s="46">
        <f t="shared" si="18"/>
        <v>0</v>
      </c>
      <c r="P88" s="46">
        <f t="shared" si="18"/>
        <v>0</v>
      </c>
      <c r="Q88" s="47">
        <f t="shared" ref="Q88:Q113" si="19">SUM(E88:P88)</f>
        <v>217586973.50999999</v>
      </c>
      <c r="R88" s="23"/>
      <c r="S88" s="23"/>
    </row>
    <row r="89" spans="1:19" s="30" customFormat="1" x14ac:dyDescent="0.25">
      <c r="A89" s="31" t="s">
        <v>23</v>
      </c>
      <c r="B89" s="23">
        <f>+B90+B91</f>
        <v>811715219</v>
      </c>
      <c r="C89" s="23"/>
      <c r="D89" s="23">
        <f>SUM(D90:D91)</f>
        <v>811715219</v>
      </c>
      <c r="E89" s="23">
        <f>+E90+E91</f>
        <v>95600000</v>
      </c>
      <c r="F89" s="23">
        <f t="shared" ref="F89:P89" si="20">+F90+F91</f>
        <v>95600000</v>
      </c>
      <c r="G89" s="23">
        <f t="shared" si="20"/>
        <v>0</v>
      </c>
      <c r="H89" s="23">
        <f t="shared" si="20"/>
        <v>0</v>
      </c>
      <c r="I89" s="23">
        <f t="shared" si="20"/>
        <v>0</v>
      </c>
      <c r="J89" s="23">
        <f t="shared" si="20"/>
        <v>0</v>
      </c>
      <c r="K89" s="23">
        <f t="shared" si="20"/>
        <v>0</v>
      </c>
      <c r="L89" s="23">
        <f t="shared" si="20"/>
        <v>0</v>
      </c>
      <c r="M89" s="23">
        <f t="shared" si="20"/>
        <v>0</v>
      </c>
      <c r="N89" s="23">
        <f t="shared" si="20"/>
        <v>0</v>
      </c>
      <c r="O89" s="23">
        <f t="shared" si="20"/>
        <v>0</v>
      </c>
      <c r="P89" s="23">
        <f t="shared" si="20"/>
        <v>0</v>
      </c>
      <c r="Q89" s="8">
        <f t="shared" si="19"/>
        <v>191200000</v>
      </c>
      <c r="R89" s="23"/>
      <c r="S89" s="23"/>
    </row>
    <row r="90" spans="1:19" x14ac:dyDescent="0.25">
      <c r="A90" s="32" t="s">
        <v>97</v>
      </c>
      <c r="B90" s="14">
        <v>400715219</v>
      </c>
      <c r="C90" s="14"/>
      <c r="D90" s="14">
        <f>+B90-C90</f>
        <v>400715219</v>
      </c>
      <c r="E90" s="14">
        <v>61350000</v>
      </c>
      <c r="F90" s="14">
        <v>61350000</v>
      </c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2">
        <f t="shared" si="19"/>
        <v>122700000</v>
      </c>
      <c r="R90" s="14"/>
      <c r="S90" s="14"/>
    </row>
    <row r="91" spans="1:19" x14ac:dyDescent="0.25">
      <c r="A91" s="32" t="s">
        <v>28</v>
      </c>
      <c r="B91" s="33">
        <v>411000000</v>
      </c>
      <c r="C91" s="33"/>
      <c r="D91" s="14">
        <f>+B91-C91</f>
        <v>411000000</v>
      </c>
      <c r="E91" s="14">
        <v>34250000</v>
      </c>
      <c r="F91" s="14">
        <v>34250000</v>
      </c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2">
        <f t="shared" si="19"/>
        <v>68500000</v>
      </c>
      <c r="R91" s="14"/>
      <c r="S91" s="14"/>
    </row>
    <row r="92" spans="1:19" s="30" customFormat="1" x14ac:dyDescent="0.25">
      <c r="A92" s="31" t="s">
        <v>29</v>
      </c>
      <c r="B92" s="23">
        <f>+B93</f>
        <v>207000000</v>
      </c>
      <c r="C92" s="23"/>
      <c r="D92" s="14">
        <f>+B92-C92</f>
        <v>207000000</v>
      </c>
      <c r="E92" s="23">
        <f>+E93</f>
        <v>20422024.710000001</v>
      </c>
      <c r="F92" s="23">
        <f t="shared" ref="F92:P92" si="21">+F93</f>
        <v>5964948.7999999998</v>
      </c>
      <c r="G92" s="23">
        <f t="shared" si="21"/>
        <v>0</v>
      </c>
      <c r="H92" s="23">
        <f t="shared" si="21"/>
        <v>0</v>
      </c>
      <c r="I92" s="23">
        <f t="shared" si="21"/>
        <v>0</v>
      </c>
      <c r="J92" s="23">
        <f t="shared" si="21"/>
        <v>0</v>
      </c>
      <c r="K92" s="23">
        <f t="shared" si="21"/>
        <v>0</v>
      </c>
      <c r="L92" s="23">
        <f t="shared" si="21"/>
        <v>0</v>
      </c>
      <c r="M92" s="23">
        <f t="shared" si="21"/>
        <v>0</v>
      </c>
      <c r="N92" s="23">
        <f t="shared" si="21"/>
        <v>0</v>
      </c>
      <c r="O92" s="23">
        <f t="shared" si="21"/>
        <v>0</v>
      </c>
      <c r="P92" s="23">
        <f t="shared" si="21"/>
        <v>0</v>
      </c>
      <c r="Q92" s="8">
        <f t="shared" si="19"/>
        <v>26386973.510000002</v>
      </c>
      <c r="R92" s="23"/>
      <c r="S92" s="23"/>
    </row>
    <row r="93" spans="1:19" x14ac:dyDescent="0.25">
      <c r="A93" s="32" t="s">
        <v>32</v>
      </c>
      <c r="B93" s="14">
        <v>207000000</v>
      </c>
      <c r="C93" s="14"/>
      <c r="D93" s="14">
        <f>+B93-C93</f>
        <v>207000000</v>
      </c>
      <c r="E93" s="50">
        <f>16103842.51+4318182.2</f>
        <v>20422024.710000001</v>
      </c>
      <c r="F93" s="27">
        <v>5964948.7999999998</v>
      </c>
      <c r="G93" s="27"/>
      <c r="H93" s="27"/>
      <c r="I93" s="25"/>
      <c r="J93" s="27"/>
      <c r="K93" s="34"/>
      <c r="L93" s="34"/>
      <c r="M93" s="35"/>
      <c r="N93" s="36"/>
      <c r="O93" s="36"/>
      <c r="P93" s="36"/>
      <c r="Q93" s="2">
        <f t="shared" si="19"/>
        <v>26386973.510000002</v>
      </c>
      <c r="R93" s="14"/>
      <c r="S93" s="14"/>
    </row>
    <row r="94" spans="1:19" x14ac:dyDescent="0.25">
      <c r="A94" s="29" t="s">
        <v>98</v>
      </c>
      <c r="B94" s="46">
        <f t="shared" ref="B94:G94" si="22">+B95+B100+B106+B110+B112</f>
        <v>193583012</v>
      </c>
      <c r="C94" s="46">
        <f>+C95+C100+C106+C110+C112</f>
        <v>0</v>
      </c>
      <c r="D94" s="46">
        <f t="shared" si="22"/>
        <v>193583012</v>
      </c>
      <c r="E94" s="46">
        <f>+E95+E100+E106+E110+E112</f>
        <v>16193741.930000002</v>
      </c>
      <c r="F94" s="46">
        <f t="shared" si="22"/>
        <v>15924052.5</v>
      </c>
      <c r="G94" s="46">
        <f t="shared" si="22"/>
        <v>0</v>
      </c>
      <c r="H94" s="46">
        <f t="shared" ref="H94:I94" si="23">+H95+H100+H106+H110+H112</f>
        <v>0</v>
      </c>
      <c r="I94" s="46">
        <f t="shared" si="23"/>
        <v>0</v>
      </c>
      <c r="J94" s="46">
        <f t="shared" ref="J94:P94" si="24">+J95+J100+J106+J110+J112</f>
        <v>0</v>
      </c>
      <c r="K94" s="46">
        <f t="shared" si="24"/>
        <v>0</v>
      </c>
      <c r="L94" s="46">
        <f t="shared" si="24"/>
        <v>0</v>
      </c>
      <c r="M94" s="46">
        <f t="shared" si="24"/>
        <v>0</v>
      </c>
      <c r="N94" s="46">
        <f t="shared" si="24"/>
        <v>0</v>
      </c>
      <c r="O94" s="46">
        <f t="shared" si="24"/>
        <v>0</v>
      </c>
      <c r="P94" s="46">
        <f t="shared" si="24"/>
        <v>0</v>
      </c>
      <c r="Q94" s="47">
        <f t="shared" si="19"/>
        <v>32117794.43</v>
      </c>
      <c r="R94" s="49"/>
      <c r="S94" s="14"/>
    </row>
    <row r="95" spans="1:19" x14ac:dyDescent="0.25">
      <c r="A95" s="31" t="s">
        <v>23</v>
      </c>
      <c r="B95" s="23">
        <f>SUM(B96:B99)</f>
        <v>47084000</v>
      </c>
      <c r="C95" s="23">
        <f>SUM(C96:C99)</f>
        <v>8974000</v>
      </c>
      <c r="D95" s="23">
        <f>SUM(D96:D99)</f>
        <v>56058000</v>
      </c>
      <c r="E95" s="23">
        <f t="shared" ref="E95:P95" si="25">SUM(E96:E99)</f>
        <v>4107976.64</v>
      </c>
      <c r="F95" s="23">
        <f t="shared" ref="F95" si="26">SUM(F96:F99)</f>
        <v>0</v>
      </c>
      <c r="G95" s="23">
        <f t="shared" si="25"/>
        <v>0</v>
      </c>
      <c r="H95" s="23">
        <f t="shared" si="25"/>
        <v>0</v>
      </c>
      <c r="I95" s="23">
        <f t="shared" si="25"/>
        <v>0</v>
      </c>
      <c r="J95" s="23">
        <f t="shared" si="25"/>
        <v>0</v>
      </c>
      <c r="K95" s="23">
        <f t="shared" si="25"/>
        <v>0</v>
      </c>
      <c r="L95" s="23">
        <f t="shared" si="25"/>
        <v>0</v>
      </c>
      <c r="M95" s="23">
        <f t="shared" si="25"/>
        <v>0</v>
      </c>
      <c r="N95" s="23">
        <f t="shared" si="25"/>
        <v>0</v>
      </c>
      <c r="O95" s="23">
        <f t="shared" si="25"/>
        <v>0</v>
      </c>
      <c r="P95" s="23">
        <f t="shared" si="25"/>
        <v>0</v>
      </c>
      <c r="Q95" s="8">
        <f t="shared" si="19"/>
        <v>4107976.64</v>
      </c>
      <c r="R95" s="14"/>
      <c r="S95" s="14"/>
    </row>
    <row r="96" spans="1:19" x14ac:dyDescent="0.25">
      <c r="A96" s="32" t="s">
        <v>24</v>
      </c>
      <c r="B96" s="14">
        <v>35800000</v>
      </c>
      <c r="C96" s="14">
        <v>10550000</v>
      </c>
      <c r="D96" s="14">
        <f>+B96+C96</f>
        <v>46350000</v>
      </c>
      <c r="E96" s="25">
        <v>3423278.35</v>
      </c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">
        <f t="shared" si="19"/>
        <v>3423278.35</v>
      </c>
      <c r="R96" s="14"/>
      <c r="S96" s="14"/>
    </row>
    <row r="97" spans="1:19" x14ac:dyDescent="0.25">
      <c r="A97" s="32" t="s">
        <v>25</v>
      </c>
      <c r="B97" s="14">
        <v>1582000</v>
      </c>
      <c r="C97" s="14">
        <v>-598000</v>
      </c>
      <c r="D97" s="14">
        <f>+B97+C97</f>
        <v>984000</v>
      </c>
      <c r="E97" s="25">
        <v>138500</v>
      </c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">
        <f t="shared" si="19"/>
        <v>138500</v>
      </c>
      <c r="R97" s="14"/>
      <c r="S97" s="14"/>
    </row>
    <row r="98" spans="1:19" x14ac:dyDescent="0.25">
      <c r="A98" s="32" t="s">
        <v>110</v>
      </c>
      <c r="B98" s="14"/>
      <c r="C98" s="14">
        <v>3500000</v>
      </c>
      <c r="D98" s="14">
        <f>+B98+C98</f>
        <v>3500000</v>
      </c>
      <c r="E98" s="25">
        <v>0</v>
      </c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"/>
      <c r="R98" s="14"/>
      <c r="S98" s="14"/>
    </row>
    <row r="99" spans="1:19" x14ac:dyDescent="0.25">
      <c r="A99" s="32" t="s">
        <v>28</v>
      </c>
      <c r="B99" s="14">
        <v>9702000</v>
      </c>
      <c r="C99" s="14">
        <v>-4478000</v>
      </c>
      <c r="D99" s="14">
        <f>+B99+C99</f>
        <v>5224000</v>
      </c>
      <c r="E99" s="25">
        <v>546198.29</v>
      </c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">
        <f t="shared" si="19"/>
        <v>546198.29</v>
      </c>
      <c r="R99" s="14"/>
      <c r="S99" s="14"/>
    </row>
    <row r="100" spans="1:19" x14ac:dyDescent="0.25">
      <c r="A100" s="31" t="s">
        <v>29</v>
      </c>
      <c r="B100" s="23">
        <f>SUM(B101:B105)</f>
        <v>21721012</v>
      </c>
      <c r="C100" s="23">
        <f>SUM(C101:C105)</f>
        <v>-7954000</v>
      </c>
      <c r="D100" s="23">
        <f>SUM(D101:D105)</f>
        <v>13767012</v>
      </c>
      <c r="E100" s="23">
        <f t="shared" ref="E100:P100" si="27">SUM(E101:E105)</f>
        <v>1574565.6600000001</v>
      </c>
      <c r="F100" s="23">
        <f t="shared" si="27"/>
        <v>0</v>
      </c>
      <c r="G100" s="23">
        <f t="shared" si="27"/>
        <v>0</v>
      </c>
      <c r="H100" s="23">
        <f t="shared" si="27"/>
        <v>0</v>
      </c>
      <c r="I100" s="23">
        <f t="shared" si="27"/>
        <v>0</v>
      </c>
      <c r="J100" s="23">
        <f t="shared" si="27"/>
        <v>0</v>
      </c>
      <c r="K100" s="23">
        <f t="shared" si="27"/>
        <v>0</v>
      </c>
      <c r="L100" s="23">
        <f t="shared" si="27"/>
        <v>0</v>
      </c>
      <c r="M100" s="23">
        <f t="shared" si="27"/>
        <v>0</v>
      </c>
      <c r="N100" s="23">
        <f t="shared" si="27"/>
        <v>0</v>
      </c>
      <c r="O100" s="23">
        <f t="shared" si="27"/>
        <v>0</v>
      </c>
      <c r="P100" s="23">
        <f t="shared" si="27"/>
        <v>0</v>
      </c>
      <c r="Q100" s="8">
        <f t="shared" si="19"/>
        <v>1574565.6600000001</v>
      </c>
      <c r="R100" s="14"/>
      <c r="S100" s="14"/>
    </row>
    <row r="101" spans="1:19" x14ac:dyDescent="0.25">
      <c r="A101" s="32" t="s">
        <v>30</v>
      </c>
      <c r="B101" s="14">
        <v>2010000</v>
      </c>
      <c r="C101" s="14">
        <v>-426000</v>
      </c>
      <c r="D101" s="14">
        <f>+B101+C101</f>
        <v>1584000</v>
      </c>
      <c r="E101" s="25">
        <v>117733.54</v>
      </c>
      <c r="F101" s="25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2">
        <f t="shared" si="19"/>
        <v>117733.54</v>
      </c>
      <c r="R101" s="14"/>
      <c r="S101" s="14"/>
    </row>
    <row r="102" spans="1:19" x14ac:dyDescent="0.25">
      <c r="A102" s="32" t="s">
        <v>32</v>
      </c>
      <c r="B102" s="14">
        <v>6000000</v>
      </c>
      <c r="C102" s="14">
        <v>-300000</v>
      </c>
      <c r="D102" s="14">
        <f>+B102+C102</f>
        <v>5700000</v>
      </c>
      <c r="E102" s="25"/>
      <c r="F102" s="25">
        <f t="shared" ref="F102:F104" si="28">+E102/12</f>
        <v>0</v>
      </c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2">
        <f t="shared" si="19"/>
        <v>0</v>
      </c>
      <c r="R102" s="14"/>
      <c r="S102" s="14"/>
    </row>
    <row r="103" spans="1:19" x14ac:dyDescent="0.25">
      <c r="A103" s="32" t="s">
        <v>34</v>
      </c>
      <c r="B103" s="14">
        <v>3328600</v>
      </c>
      <c r="C103" s="14">
        <v>700000</v>
      </c>
      <c r="D103" s="14">
        <f>+B103+C103</f>
        <v>4028600</v>
      </c>
      <c r="E103" s="25">
        <v>285435</v>
      </c>
      <c r="F103" s="25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2">
        <f t="shared" si="19"/>
        <v>285435</v>
      </c>
      <c r="R103" s="14"/>
      <c r="S103" s="14"/>
    </row>
    <row r="104" spans="1:19" x14ac:dyDescent="0.25">
      <c r="A104" s="32" t="s">
        <v>112</v>
      </c>
      <c r="B104" s="14"/>
      <c r="C104" s="14">
        <v>75000</v>
      </c>
      <c r="D104" s="14">
        <f>+B104+C104</f>
        <v>75000</v>
      </c>
      <c r="E104" s="25"/>
      <c r="F104" s="25">
        <f t="shared" si="28"/>
        <v>0</v>
      </c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2"/>
      <c r="R104" s="14"/>
      <c r="S104" s="14"/>
    </row>
    <row r="105" spans="1:19" ht="30.75" thickBot="1" x14ac:dyDescent="0.3">
      <c r="A105" s="37" t="s">
        <v>37</v>
      </c>
      <c r="B105" s="14">
        <v>10382412</v>
      </c>
      <c r="C105" s="14">
        <v>-8003000</v>
      </c>
      <c r="D105" s="14">
        <f>+B105+C105</f>
        <v>2379412</v>
      </c>
      <c r="E105" s="25">
        <f>168999.64+1002397.48</f>
        <v>1171397.1200000001</v>
      </c>
      <c r="F105" s="25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2">
        <f t="shared" si="19"/>
        <v>1171397.1200000001</v>
      </c>
      <c r="R105" s="14">
        <v>0</v>
      </c>
      <c r="S105" s="14"/>
    </row>
    <row r="106" spans="1:19" ht="15.75" thickBot="1" x14ac:dyDescent="0.3">
      <c r="A106" s="38" t="s">
        <v>39</v>
      </c>
      <c r="B106" s="23">
        <f>+B108</f>
        <v>4400000</v>
      </c>
      <c r="C106" s="23">
        <f>SUM(C107:C109)</f>
        <v>380000</v>
      </c>
      <c r="D106" s="23">
        <f>SUM(D107:D109)</f>
        <v>4780000</v>
      </c>
      <c r="E106" s="23">
        <f>SUM(E107:E109)</f>
        <v>346199</v>
      </c>
      <c r="F106" s="23">
        <f t="shared" ref="F106" si="29">+F108</f>
        <v>0</v>
      </c>
      <c r="G106" s="23">
        <f t="shared" ref="G106:P106" si="30">+G108</f>
        <v>0</v>
      </c>
      <c r="H106" s="23">
        <f t="shared" si="30"/>
        <v>0</v>
      </c>
      <c r="I106" s="23">
        <f t="shared" si="30"/>
        <v>0</v>
      </c>
      <c r="J106" s="23">
        <f t="shared" si="30"/>
        <v>0</v>
      </c>
      <c r="K106" s="23">
        <f t="shared" si="30"/>
        <v>0</v>
      </c>
      <c r="L106" s="23">
        <f t="shared" si="30"/>
        <v>0</v>
      </c>
      <c r="M106" s="23">
        <f t="shared" si="30"/>
        <v>0</v>
      </c>
      <c r="N106" s="23">
        <f t="shared" si="30"/>
        <v>0</v>
      </c>
      <c r="O106" s="23">
        <f t="shared" si="30"/>
        <v>0</v>
      </c>
      <c r="P106" s="23">
        <f t="shared" si="30"/>
        <v>0</v>
      </c>
      <c r="Q106" s="8">
        <f t="shared" si="19"/>
        <v>346199</v>
      </c>
      <c r="R106" s="14"/>
      <c r="S106" s="14"/>
    </row>
    <row r="107" spans="1:19" x14ac:dyDescent="0.25">
      <c r="A107" s="32" t="s">
        <v>109</v>
      </c>
      <c r="B107" s="23"/>
      <c r="C107" s="14">
        <v>600000</v>
      </c>
      <c r="D107" s="14">
        <f>+B107+C107</f>
        <v>600000</v>
      </c>
      <c r="E107" s="25">
        <v>46951.5</v>
      </c>
      <c r="F107" s="25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8"/>
      <c r="R107" s="14"/>
      <c r="S107" s="14"/>
    </row>
    <row r="108" spans="1:19" ht="30" x14ac:dyDescent="0.25">
      <c r="A108" s="37" t="s">
        <v>46</v>
      </c>
      <c r="B108" s="14">
        <v>4400000</v>
      </c>
      <c r="C108" s="14">
        <v>-300000</v>
      </c>
      <c r="D108" s="14">
        <f>+B108+C108</f>
        <v>4100000</v>
      </c>
      <c r="E108" s="25">
        <f>275000+24247.5</f>
        <v>299247.5</v>
      </c>
      <c r="F108" s="25"/>
      <c r="G108" s="25"/>
      <c r="H108" s="25"/>
      <c r="I108" s="25"/>
      <c r="J108" s="25"/>
      <c r="K108" s="25"/>
      <c r="L108" s="25"/>
      <c r="M108" s="25"/>
      <c r="N108" s="14"/>
      <c r="O108" s="14"/>
      <c r="P108" s="14"/>
      <c r="Q108" s="2">
        <f t="shared" si="19"/>
        <v>299247.5</v>
      </c>
      <c r="R108" s="14"/>
      <c r="S108" s="14"/>
    </row>
    <row r="109" spans="1:19" x14ac:dyDescent="0.25">
      <c r="A109" s="32" t="s">
        <v>111</v>
      </c>
      <c r="B109" s="14"/>
      <c r="C109" s="14">
        <v>80000</v>
      </c>
      <c r="D109" s="14">
        <f>+B109+C109</f>
        <v>80000</v>
      </c>
      <c r="E109" s="25"/>
      <c r="F109" s="25">
        <f t="shared" ref="F109" si="31">+E109/12</f>
        <v>0</v>
      </c>
      <c r="G109" s="25"/>
      <c r="H109" s="25"/>
      <c r="I109" s="25"/>
      <c r="J109" s="25"/>
      <c r="K109" s="25"/>
      <c r="L109" s="25"/>
      <c r="M109" s="25"/>
      <c r="N109" s="14"/>
      <c r="O109" s="14"/>
      <c r="P109" s="14"/>
      <c r="Q109" s="2"/>
      <c r="R109" s="14"/>
      <c r="S109" s="14"/>
    </row>
    <row r="110" spans="1:19" x14ac:dyDescent="0.25">
      <c r="A110" s="39" t="s">
        <v>49</v>
      </c>
      <c r="B110" s="23">
        <f>+B111</f>
        <v>118878000</v>
      </c>
      <c r="C110" s="23">
        <f>+C111</f>
        <v>0</v>
      </c>
      <c r="D110" s="23">
        <f>+D111</f>
        <v>118878000</v>
      </c>
      <c r="E110" s="23">
        <f t="shared" ref="E110:P110" si="32">+E111</f>
        <v>10165000.630000001</v>
      </c>
      <c r="F110" s="23">
        <f t="shared" si="32"/>
        <v>15924052.5</v>
      </c>
      <c r="G110" s="23">
        <f t="shared" si="32"/>
        <v>0</v>
      </c>
      <c r="H110" s="23">
        <f t="shared" si="32"/>
        <v>0</v>
      </c>
      <c r="I110" s="23">
        <f t="shared" si="32"/>
        <v>0</v>
      </c>
      <c r="J110" s="23">
        <f t="shared" si="32"/>
        <v>0</v>
      </c>
      <c r="K110" s="23">
        <f t="shared" si="32"/>
        <v>0</v>
      </c>
      <c r="L110" s="23">
        <f t="shared" si="32"/>
        <v>0</v>
      </c>
      <c r="M110" s="23">
        <f t="shared" si="32"/>
        <v>0</v>
      </c>
      <c r="N110" s="23">
        <f t="shared" si="32"/>
        <v>0</v>
      </c>
      <c r="O110" s="23">
        <f t="shared" si="32"/>
        <v>0</v>
      </c>
      <c r="P110" s="23">
        <f t="shared" si="32"/>
        <v>0</v>
      </c>
      <c r="Q110" s="8">
        <f t="shared" si="19"/>
        <v>26089053.130000003</v>
      </c>
      <c r="R110" s="14"/>
      <c r="S110" s="14"/>
    </row>
    <row r="111" spans="1:19" ht="15.75" thickBot="1" x14ac:dyDescent="0.3">
      <c r="A111" s="40" t="s">
        <v>99</v>
      </c>
      <c r="B111" s="14">
        <v>118878000</v>
      </c>
      <c r="C111" s="14"/>
      <c r="D111" s="14">
        <f>+B111-C111</f>
        <v>118878000</v>
      </c>
      <c r="E111" s="25">
        <v>10165000.630000001</v>
      </c>
      <c r="F111" s="25">
        <v>15924052.5</v>
      </c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2">
        <f t="shared" si="19"/>
        <v>26089053.130000003</v>
      </c>
      <c r="R111" s="14"/>
      <c r="S111" s="14"/>
    </row>
    <row r="112" spans="1:19" ht="15.75" thickBot="1" x14ac:dyDescent="0.3">
      <c r="A112" s="38" t="s">
        <v>65</v>
      </c>
      <c r="B112" s="23">
        <f>+B113</f>
        <v>1500000</v>
      </c>
      <c r="C112" s="23">
        <f>+C113</f>
        <v>-1400000</v>
      </c>
      <c r="D112" s="23">
        <f>+D113</f>
        <v>100000</v>
      </c>
      <c r="E112" s="23">
        <f t="shared" ref="E112:P112" si="33">+E113</f>
        <v>0</v>
      </c>
      <c r="F112" s="23">
        <f t="shared" si="33"/>
        <v>0</v>
      </c>
      <c r="G112" s="23">
        <f t="shared" si="33"/>
        <v>0</v>
      </c>
      <c r="H112" s="23">
        <f t="shared" si="33"/>
        <v>0</v>
      </c>
      <c r="I112" s="23">
        <f t="shared" si="33"/>
        <v>0</v>
      </c>
      <c r="J112" s="23">
        <f t="shared" si="33"/>
        <v>0</v>
      </c>
      <c r="K112" s="23">
        <f t="shared" si="33"/>
        <v>0</v>
      </c>
      <c r="L112" s="23">
        <f t="shared" si="33"/>
        <v>0</v>
      </c>
      <c r="M112" s="23">
        <f t="shared" si="33"/>
        <v>0</v>
      </c>
      <c r="N112" s="23">
        <f t="shared" si="33"/>
        <v>0</v>
      </c>
      <c r="O112" s="23">
        <f t="shared" si="33"/>
        <v>0</v>
      </c>
      <c r="P112" s="23">
        <f t="shared" si="33"/>
        <v>0</v>
      </c>
      <c r="Q112" s="8">
        <f t="shared" si="19"/>
        <v>0</v>
      </c>
      <c r="R112" s="14"/>
      <c r="S112" s="14"/>
    </row>
    <row r="113" spans="1:19" x14ac:dyDescent="0.25">
      <c r="A113" s="32" t="s">
        <v>66</v>
      </c>
      <c r="B113" s="14">
        <v>1500000</v>
      </c>
      <c r="C113" s="14">
        <v>-1400000</v>
      </c>
      <c r="D113" s="14">
        <f>+B113+C113</f>
        <v>100000</v>
      </c>
      <c r="E113" s="25">
        <v>0</v>
      </c>
      <c r="F113" s="25">
        <f>+E113/12</f>
        <v>0</v>
      </c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">
        <f t="shared" si="19"/>
        <v>0</v>
      </c>
      <c r="R113" s="14"/>
      <c r="S113" s="14"/>
    </row>
    <row r="114" spans="1:19" x14ac:dyDescent="0.25">
      <c r="A114" s="31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P114" s="14"/>
      <c r="Q114" s="14"/>
      <c r="R114" s="14"/>
      <c r="S114" s="14"/>
    </row>
    <row r="115" spans="1:19" hidden="1" x14ac:dyDescent="0.25">
      <c r="A115" s="15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2"/>
      <c r="R115" s="14"/>
      <c r="S115" s="14"/>
    </row>
    <row r="116" spans="1:19" x14ac:dyDescent="0.25">
      <c r="A116" s="41" t="s">
        <v>100</v>
      </c>
      <c r="B116" s="42">
        <f>+B13+B88+B94+B41</f>
        <v>5897016059</v>
      </c>
      <c r="C116" s="42">
        <f>SUM(C89:C113)</f>
        <v>0</v>
      </c>
      <c r="D116" s="42">
        <f>+D13+D88+D94+D41</f>
        <v>5897016059</v>
      </c>
      <c r="E116" s="42">
        <f>+E13+E88+E94</f>
        <v>1587715170.47</v>
      </c>
      <c r="F116" s="42">
        <f>+F94+F92+F13</f>
        <v>358451685.64999998</v>
      </c>
      <c r="G116" s="42">
        <f>+G94+G92+G13</f>
        <v>0</v>
      </c>
      <c r="H116" s="42">
        <f>+H79+H75+H72+H67+H57+H50+H41+H31+H21+H15+H88+H94</f>
        <v>0</v>
      </c>
      <c r="I116" s="42">
        <f>+I79+I75+I72+I67+I57+I50+I41+I31+I21+I15+I88+I94+I115</f>
        <v>0</v>
      </c>
      <c r="J116" s="42">
        <f>+J79+J75+J72+J67+J57+J50+J41+J31+J21+J15+J88+J94+J115</f>
        <v>0</v>
      </c>
      <c r="K116" s="42">
        <f>+K79+K75+K72+K67+K57+K50+K41+K31+K21+K15+K89+K94+K115+K92</f>
        <v>0</v>
      </c>
      <c r="L116" s="42">
        <f>+L79+L75+L72+L67+L57+L50+L41+L31+L21+L15+L89+L94+L115+L92</f>
        <v>0</v>
      </c>
      <c r="M116" s="42">
        <f>+M79+M75+M72+M67+M57+M50+M41+M31+M21+M15+M89+M94+M115+M92</f>
        <v>0</v>
      </c>
      <c r="N116" s="42">
        <f>+N79+N75+N72+N67+N57+N50+N42+N31+N21+N15+N89+N94+N115+N92</f>
        <v>0</v>
      </c>
      <c r="O116" s="43">
        <f>+O79+O75+O72+O67+O57+O50+O42+O31+O21+O15+O89+O94+O115+O92</f>
        <v>0</v>
      </c>
      <c r="P116" s="42">
        <f>+P79+P75+P72+P67+P57+P50+P41+P31+P21+P15</f>
        <v>0</v>
      </c>
      <c r="Q116" s="42">
        <f>SUM(E116:P116)</f>
        <v>1946166856.1199999</v>
      </c>
    </row>
    <row r="117" spans="1:19" x14ac:dyDescent="0.25">
      <c r="A117" s="53"/>
      <c r="B117" s="54"/>
      <c r="C117" s="54"/>
      <c r="D117" s="55"/>
      <c r="E117" s="55"/>
      <c r="F117" s="54"/>
      <c r="G117" s="53"/>
      <c r="H117" s="53"/>
      <c r="I117" s="53"/>
      <c r="J117" s="53"/>
      <c r="K117" s="53"/>
      <c r="L117" s="53"/>
      <c r="M117" s="53"/>
      <c r="N117" s="53"/>
      <c r="O117" s="54"/>
      <c r="P117" s="54"/>
      <c r="Q117" s="53"/>
      <c r="R117" s="53"/>
      <c r="S117" s="53"/>
    </row>
    <row r="118" spans="1:19" x14ac:dyDescent="0.25">
      <c r="A118" s="53" t="s">
        <v>101</v>
      </c>
      <c r="B118" s="55"/>
      <c r="C118" s="55"/>
      <c r="D118" s="55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4"/>
      <c r="P118" s="55"/>
      <c r="Q118" s="53"/>
      <c r="R118" s="53"/>
      <c r="S118" s="53"/>
    </row>
    <row r="119" spans="1:19" x14ac:dyDescent="0.25">
      <c r="A119" s="53" t="s">
        <v>102</v>
      </c>
      <c r="B119" s="53"/>
      <c r="C119" s="53"/>
      <c r="D119" s="53"/>
      <c r="E119" s="55"/>
      <c r="F119" s="55"/>
      <c r="G119" s="53"/>
      <c r="H119" s="53"/>
      <c r="I119" s="55"/>
      <c r="J119" s="53"/>
      <c r="K119" s="53"/>
      <c r="L119" s="53"/>
      <c r="M119" s="53"/>
      <c r="N119" s="53"/>
      <c r="O119" s="54"/>
      <c r="P119" s="53"/>
      <c r="Q119" s="53"/>
      <c r="R119" s="53"/>
      <c r="S119" s="53"/>
    </row>
    <row r="120" spans="1:19" x14ac:dyDescent="0.25">
      <c r="A120" s="53" t="s">
        <v>103</v>
      </c>
      <c r="B120" s="53"/>
      <c r="C120" s="53"/>
      <c r="D120" s="53"/>
      <c r="E120" s="55"/>
      <c r="F120" s="55"/>
      <c r="G120" s="55"/>
      <c r="H120" s="55"/>
      <c r="I120" s="55"/>
      <c r="J120" s="54"/>
      <c r="K120" s="54"/>
      <c r="L120" s="55"/>
      <c r="M120" s="55"/>
      <c r="N120" s="55"/>
      <c r="O120" s="54"/>
      <c r="P120" s="53"/>
      <c r="Q120" s="53"/>
      <c r="R120" s="53"/>
      <c r="S120" s="53"/>
    </row>
    <row r="121" spans="1:19" x14ac:dyDescent="0.25">
      <c r="A121" s="53" t="s">
        <v>104</v>
      </c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4"/>
      <c r="P121" s="53"/>
      <c r="Q121" s="53"/>
      <c r="R121" s="53"/>
      <c r="S121" s="53"/>
    </row>
    <row r="122" spans="1:19" x14ac:dyDescent="0.25">
      <c r="A122" s="53" t="s">
        <v>105</v>
      </c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4"/>
      <c r="P122" s="53"/>
      <c r="Q122" s="53"/>
      <c r="R122" s="53"/>
      <c r="S122" s="53"/>
    </row>
    <row r="123" spans="1:19" x14ac:dyDescent="0.25">
      <c r="A123" s="53" t="s">
        <v>106</v>
      </c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4"/>
      <c r="P123" s="53"/>
      <c r="Q123" s="53"/>
      <c r="R123" s="53"/>
      <c r="S123" s="53"/>
    </row>
    <row r="124" spans="1:19" x14ac:dyDescent="0.25">
      <c r="A124" s="53" t="s">
        <v>107</v>
      </c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4"/>
      <c r="P124" s="53"/>
      <c r="Q124" s="53"/>
      <c r="R124" s="53"/>
      <c r="S124" s="53"/>
    </row>
    <row r="125" spans="1:19" x14ac:dyDescent="0.25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4"/>
      <c r="P125" s="53"/>
      <c r="Q125" s="53"/>
      <c r="R125" s="53"/>
      <c r="S125" s="53"/>
    </row>
    <row r="126" spans="1:19" x14ac:dyDescent="0.25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4"/>
      <c r="P126" s="53"/>
      <c r="Q126" s="53"/>
      <c r="R126" s="53"/>
      <c r="S126" s="53"/>
    </row>
    <row r="127" spans="1:19" x14ac:dyDescent="0.25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4"/>
      <c r="P127" s="53"/>
      <c r="Q127" s="53"/>
      <c r="R127" s="53"/>
      <c r="S127" s="53"/>
    </row>
    <row r="128" spans="1:19" x14ac:dyDescent="0.25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4"/>
      <c r="P128" s="53"/>
      <c r="Q128" s="53"/>
      <c r="R128" s="53"/>
      <c r="S128" s="53"/>
    </row>
    <row r="129" spans="1:19" x14ac:dyDescent="0.25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4"/>
      <c r="P129" s="53"/>
      <c r="Q129" s="53"/>
      <c r="R129" s="53"/>
      <c r="S129" s="53"/>
    </row>
    <row r="130" spans="1:19" x14ac:dyDescent="0.25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4"/>
      <c r="P130" s="53"/>
      <c r="Q130" s="53"/>
      <c r="R130" s="53"/>
      <c r="S130" s="53"/>
    </row>
    <row r="131" spans="1:19" x14ac:dyDescent="0.25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4"/>
      <c r="P131" s="53"/>
      <c r="Q131" s="53"/>
      <c r="R131" s="53"/>
      <c r="S131" s="53"/>
    </row>
    <row r="132" spans="1:19" x14ac:dyDescent="0.25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4"/>
      <c r="P132" s="53"/>
      <c r="Q132" s="53"/>
      <c r="R132" s="53"/>
      <c r="S132" s="53"/>
    </row>
    <row r="133" spans="1:19" x14ac:dyDescent="0.25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4"/>
      <c r="P133" s="53"/>
      <c r="Q133" s="53"/>
      <c r="R133" s="53"/>
      <c r="S133" s="53"/>
    </row>
    <row r="134" spans="1:19" x14ac:dyDescent="0.25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4"/>
      <c r="P134" s="53"/>
      <c r="Q134" s="53"/>
      <c r="R134" s="53"/>
      <c r="S134" s="53"/>
    </row>
    <row r="135" spans="1:19" x14ac:dyDescent="0.25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4"/>
      <c r="P135" s="53"/>
      <c r="Q135" s="53"/>
      <c r="R135" s="53"/>
      <c r="S135" s="53"/>
    </row>
    <row r="136" spans="1:19" x14ac:dyDescent="0.25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4"/>
      <c r="P136" s="53"/>
      <c r="Q136" s="53"/>
      <c r="R136" s="53"/>
      <c r="S136" s="53"/>
    </row>
    <row r="137" spans="1:19" x14ac:dyDescent="0.25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4"/>
      <c r="P137" s="53"/>
      <c r="Q137" s="53"/>
      <c r="R137" s="53"/>
      <c r="S137" s="53"/>
    </row>
    <row r="138" spans="1:19" x14ac:dyDescent="0.25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4"/>
      <c r="P138" s="53"/>
      <c r="Q138" s="53"/>
      <c r="R138" s="53"/>
      <c r="S138" s="53"/>
    </row>
    <row r="139" spans="1:19" x14ac:dyDescent="0.25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4"/>
      <c r="P139" s="53"/>
      <c r="Q139" s="53"/>
      <c r="R139" s="53"/>
      <c r="S139" s="53"/>
    </row>
    <row r="140" spans="1:19" x14ac:dyDescent="0.25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4"/>
      <c r="P140" s="53"/>
      <c r="Q140" s="53"/>
      <c r="R140" s="53"/>
      <c r="S140" s="53"/>
    </row>
    <row r="141" spans="1:19" x14ac:dyDescent="0.25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4"/>
      <c r="P141" s="53"/>
      <c r="Q141" s="53"/>
      <c r="R141" s="53"/>
      <c r="S141" s="53"/>
    </row>
    <row r="142" spans="1:19" x14ac:dyDescent="0.25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4"/>
      <c r="P142" s="53"/>
      <c r="Q142" s="53"/>
      <c r="R142" s="53"/>
      <c r="S142" s="53"/>
    </row>
    <row r="143" spans="1:19" x14ac:dyDescent="0.25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4"/>
      <c r="P143" s="53"/>
      <c r="Q143" s="53"/>
      <c r="R143" s="53"/>
      <c r="S143" s="53"/>
    </row>
    <row r="144" spans="1:19" x14ac:dyDescent="0.25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4"/>
      <c r="P144" s="53"/>
      <c r="Q144" s="53"/>
      <c r="R144" s="53"/>
      <c r="S144" s="53"/>
    </row>
    <row r="145" spans="1:19" x14ac:dyDescent="0.25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4"/>
      <c r="P145" s="53"/>
      <c r="Q145" s="53"/>
      <c r="R145" s="53"/>
      <c r="S145" s="53"/>
    </row>
    <row r="146" spans="1:19" x14ac:dyDescent="0.25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4"/>
      <c r="P146" s="53"/>
      <c r="Q146" s="53"/>
      <c r="R146" s="53"/>
      <c r="S146" s="53"/>
    </row>
    <row r="147" spans="1:19" x14ac:dyDescent="0.25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4"/>
      <c r="P147" s="53"/>
      <c r="Q147" s="53"/>
      <c r="R147" s="53"/>
      <c r="S147" s="53"/>
    </row>
    <row r="148" spans="1:19" x14ac:dyDescent="0.25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4"/>
      <c r="P148" s="53"/>
      <c r="Q148" s="53"/>
      <c r="R148" s="53"/>
      <c r="S148" s="53"/>
    </row>
    <row r="149" spans="1:19" x14ac:dyDescent="0.25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4"/>
      <c r="P149" s="53"/>
      <c r="Q149" s="53"/>
      <c r="R149" s="53"/>
      <c r="S149" s="53"/>
    </row>
    <row r="150" spans="1:19" x14ac:dyDescent="0.25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4"/>
      <c r="P150" s="53"/>
      <c r="Q150" s="53"/>
      <c r="R150" s="53"/>
      <c r="S150" s="53"/>
    </row>
    <row r="151" spans="1:19" x14ac:dyDescent="0.25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4"/>
      <c r="P151" s="53"/>
      <c r="Q151" s="53"/>
      <c r="R151" s="53"/>
      <c r="S151" s="53"/>
    </row>
    <row r="152" spans="1:19" x14ac:dyDescent="0.25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4"/>
      <c r="P152" s="53"/>
      <c r="Q152" s="53"/>
      <c r="R152" s="53"/>
      <c r="S152" s="53"/>
    </row>
    <row r="153" spans="1:19" x14ac:dyDescent="0.25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4"/>
      <c r="P153" s="53"/>
      <c r="Q153" s="53"/>
      <c r="R153" s="53"/>
      <c r="S153" s="53"/>
    </row>
    <row r="154" spans="1:19" x14ac:dyDescent="0.25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4"/>
      <c r="P154" s="53"/>
      <c r="Q154" s="53"/>
      <c r="R154" s="53"/>
      <c r="S154" s="53"/>
    </row>
    <row r="155" spans="1:19" x14ac:dyDescent="0.25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4"/>
      <c r="P155" s="53"/>
      <c r="Q155" s="53"/>
      <c r="R155" s="53"/>
      <c r="S155" s="53"/>
    </row>
    <row r="156" spans="1:19" x14ac:dyDescent="0.25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4"/>
      <c r="P156" s="53"/>
      <c r="Q156" s="53"/>
      <c r="R156" s="53"/>
      <c r="S156" s="53"/>
    </row>
    <row r="157" spans="1:19" x14ac:dyDescent="0.25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4"/>
      <c r="P157" s="53"/>
      <c r="Q157" s="53"/>
      <c r="R157" s="53"/>
      <c r="S157" s="53"/>
    </row>
    <row r="158" spans="1:19" x14ac:dyDescent="0.25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4"/>
      <c r="P158" s="53"/>
      <c r="Q158" s="53"/>
      <c r="R158" s="53"/>
      <c r="S158" s="53"/>
    </row>
    <row r="159" spans="1:19" x14ac:dyDescent="0.25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4"/>
      <c r="P159" s="53"/>
      <c r="Q159" s="53"/>
      <c r="R159" s="53"/>
      <c r="S159" s="53"/>
    </row>
    <row r="160" spans="1:19" x14ac:dyDescent="0.25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4"/>
      <c r="P160" s="53"/>
      <c r="Q160" s="53"/>
      <c r="R160" s="53"/>
      <c r="S160" s="53"/>
    </row>
    <row r="161" spans="1:19" x14ac:dyDescent="0.25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4"/>
      <c r="P161" s="53"/>
      <c r="Q161" s="53"/>
      <c r="R161" s="53"/>
      <c r="S161" s="53"/>
    </row>
    <row r="162" spans="1:19" x14ac:dyDescent="0.25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4"/>
      <c r="P162" s="53"/>
      <c r="Q162" s="53"/>
      <c r="R162" s="53"/>
      <c r="S162" s="53"/>
    </row>
    <row r="163" spans="1:19" x14ac:dyDescent="0.25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4"/>
      <c r="P163" s="53"/>
      <c r="Q163" s="53"/>
      <c r="R163" s="53"/>
      <c r="S163" s="53"/>
    </row>
    <row r="164" spans="1:19" x14ac:dyDescent="0.25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4"/>
      <c r="P164" s="53"/>
      <c r="Q164" s="53"/>
      <c r="R164" s="53"/>
      <c r="S164" s="53"/>
    </row>
    <row r="165" spans="1:19" x14ac:dyDescent="0.25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4"/>
      <c r="P165" s="53"/>
      <c r="Q165" s="53"/>
      <c r="R165" s="53"/>
      <c r="S165" s="53"/>
    </row>
    <row r="166" spans="1:19" x14ac:dyDescent="0.25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4"/>
      <c r="P166" s="53"/>
      <c r="Q166" s="53"/>
      <c r="R166" s="53"/>
      <c r="S166" s="53"/>
    </row>
    <row r="167" spans="1:19" x14ac:dyDescent="0.25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4"/>
      <c r="P167" s="53"/>
      <c r="Q167" s="53"/>
      <c r="R167" s="53"/>
      <c r="S167" s="53"/>
    </row>
    <row r="168" spans="1:19" x14ac:dyDescent="0.25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4"/>
      <c r="P168" s="53"/>
      <c r="Q168" s="53"/>
      <c r="R168" s="53"/>
      <c r="S168" s="53"/>
    </row>
    <row r="169" spans="1:19" x14ac:dyDescent="0.25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4"/>
      <c r="P169" s="53"/>
      <c r="Q169" s="53"/>
      <c r="R169" s="53"/>
      <c r="S169" s="53"/>
    </row>
    <row r="170" spans="1:19" x14ac:dyDescent="0.25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4"/>
      <c r="P170" s="53"/>
      <c r="Q170" s="53"/>
      <c r="R170" s="53"/>
      <c r="S170" s="53"/>
    </row>
    <row r="171" spans="1:19" x14ac:dyDescent="0.25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4"/>
      <c r="P171" s="53"/>
      <c r="Q171" s="53"/>
      <c r="R171" s="53"/>
      <c r="S171" s="53"/>
    </row>
    <row r="172" spans="1:19" x14ac:dyDescent="0.25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4"/>
      <c r="P172" s="53"/>
      <c r="Q172" s="53"/>
      <c r="R172" s="53"/>
      <c r="S172" s="53"/>
    </row>
    <row r="173" spans="1:19" x14ac:dyDescent="0.25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4"/>
      <c r="P173" s="53"/>
      <c r="Q173" s="53"/>
      <c r="R173" s="53"/>
      <c r="S173" s="53"/>
    </row>
    <row r="174" spans="1:19" x14ac:dyDescent="0.25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4"/>
      <c r="P174" s="53"/>
      <c r="Q174" s="53"/>
      <c r="R174" s="53"/>
      <c r="S174" s="53"/>
    </row>
    <row r="175" spans="1:19" x14ac:dyDescent="0.25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4"/>
      <c r="P175" s="53"/>
      <c r="Q175" s="53"/>
      <c r="R175" s="53"/>
      <c r="S175" s="53"/>
    </row>
    <row r="176" spans="1:19" x14ac:dyDescent="0.25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4"/>
      <c r="P176" s="53"/>
      <c r="Q176" s="53"/>
      <c r="R176" s="53"/>
      <c r="S176" s="53"/>
    </row>
    <row r="177" spans="1:19" x14ac:dyDescent="0.25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4"/>
      <c r="P177" s="53"/>
      <c r="Q177" s="53"/>
      <c r="R177" s="53"/>
      <c r="S177" s="53"/>
    </row>
    <row r="178" spans="1:19" x14ac:dyDescent="0.25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4"/>
      <c r="P178" s="53"/>
      <c r="Q178" s="53"/>
      <c r="R178" s="53"/>
      <c r="S178" s="53"/>
    </row>
    <row r="179" spans="1:19" x14ac:dyDescent="0.25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4"/>
      <c r="P179" s="53"/>
      <c r="Q179" s="53"/>
      <c r="R179" s="53"/>
      <c r="S179" s="53"/>
    </row>
    <row r="180" spans="1:19" x14ac:dyDescent="0.25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4"/>
      <c r="P180" s="53"/>
      <c r="Q180" s="53"/>
      <c r="R180" s="53"/>
      <c r="S180" s="53"/>
    </row>
    <row r="181" spans="1:19" x14ac:dyDescent="0.25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4"/>
      <c r="P181" s="53"/>
      <c r="Q181" s="53"/>
      <c r="R181" s="53"/>
      <c r="S181" s="53"/>
    </row>
    <row r="182" spans="1:19" x14ac:dyDescent="0.25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4"/>
      <c r="P182" s="53"/>
      <c r="Q182" s="53"/>
      <c r="R182" s="53"/>
      <c r="S182" s="53"/>
    </row>
    <row r="183" spans="1:19" x14ac:dyDescent="0.25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4"/>
      <c r="P183" s="53"/>
      <c r="Q183" s="53"/>
      <c r="R183" s="53"/>
      <c r="S183" s="53"/>
    </row>
    <row r="184" spans="1:19" x14ac:dyDescent="0.25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4"/>
      <c r="P184" s="53"/>
      <c r="Q184" s="53"/>
      <c r="R184" s="53"/>
      <c r="S184" s="53"/>
    </row>
    <row r="185" spans="1:19" x14ac:dyDescent="0.25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4"/>
      <c r="P185" s="53"/>
      <c r="Q185" s="53"/>
      <c r="R185" s="53"/>
      <c r="S185" s="53"/>
    </row>
    <row r="186" spans="1:19" x14ac:dyDescent="0.25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4"/>
      <c r="P186" s="53"/>
      <c r="Q186" s="53"/>
      <c r="R186" s="53"/>
      <c r="S186" s="53"/>
    </row>
    <row r="187" spans="1:19" x14ac:dyDescent="0.25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4"/>
      <c r="P187" s="53"/>
      <c r="Q187" s="53"/>
      <c r="R187" s="53"/>
      <c r="S187" s="53"/>
    </row>
    <row r="188" spans="1:19" x14ac:dyDescent="0.25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4"/>
      <c r="P188" s="53"/>
      <c r="Q188" s="53"/>
      <c r="R188" s="53"/>
      <c r="S188" s="53"/>
    </row>
    <row r="189" spans="1:19" x14ac:dyDescent="0.25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4"/>
      <c r="P189" s="53"/>
      <c r="Q189" s="53"/>
      <c r="R189" s="53"/>
      <c r="S189" s="53"/>
    </row>
    <row r="190" spans="1:19" x14ac:dyDescent="0.25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4"/>
      <c r="P190" s="53"/>
      <c r="Q190" s="53"/>
      <c r="R190" s="53"/>
      <c r="S190" s="53"/>
    </row>
    <row r="191" spans="1:19" x14ac:dyDescent="0.25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4"/>
      <c r="P191" s="53"/>
      <c r="Q191" s="53"/>
      <c r="R191" s="53"/>
      <c r="S191" s="53"/>
    </row>
    <row r="192" spans="1:19" x14ac:dyDescent="0.25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4"/>
      <c r="P192" s="53"/>
      <c r="Q192" s="53"/>
      <c r="R192" s="53"/>
      <c r="S192" s="53"/>
    </row>
    <row r="193" spans="1:19" x14ac:dyDescent="0.25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4"/>
      <c r="P193" s="53"/>
      <c r="Q193" s="53"/>
      <c r="R193" s="53"/>
      <c r="S193" s="53"/>
    </row>
    <row r="194" spans="1:19" x14ac:dyDescent="0.25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4"/>
      <c r="P194" s="53"/>
      <c r="Q194" s="53"/>
      <c r="R194" s="53"/>
      <c r="S194" s="53"/>
    </row>
    <row r="195" spans="1:19" x14ac:dyDescent="0.25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4"/>
      <c r="P195" s="53"/>
      <c r="Q195" s="53"/>
      <c r="R195" s="53"/>
      <c r="S195" s="53"/>
    </row>
    <row r="196" spans="1:19" x14ac:dyDescent="0.25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4"/>
      <c r="P196" s="53"/>
      <c r="Q196" s="53"/>
      <c r="R196" s="53"/>
      <c r="S196" s="53"/>
    </row>
    <row r="197" spans="1:19" x14ac:dyDescent="0.25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4"/>
      <c r="P197" s="53"/>
      <c r="Q197" s="53"/>
      <c r="R197" s="53"/>
      <c r="S197" s="53"/>
    </row>
    <row r="198" spans="1:19" x14ac:dyDescent="0.25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4"/>
      <c r="P198" s="53"/>
      <c r="Q198" s="53"/>
      <c r="R198" s="53"/>
      <c r="S198" s="53"/>
    </row>
    <row r="199" spans="1:19" x14ac:dyDescent="0.25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4"/>
      <c r="P199" s="53"/>
      <c r="Q199" s="53"/>
      <c r="R199" s="53"/>
      <c r="S199" s="53"/>
    </row>
    <row r="200" spans="1:19" x14ac:dyDescent="0.25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4"/>
      <c r="P200" s="53"/>
      <c r="Q200" s="53"/>
      <c r="R200" s="53"/>
      <c r="S200" s="53"/>
    </row>
    <row r="201" spans="1:19" x14ac:dyDescent="0.25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4"/>
      <c r="P201" s="53"/>
      <c r="Q201" s="53"/>
      <c r="R201" s="53"/>
      <c r="S201" s="53"/>
    </row>
    <row r="202" spans="1:19" x14ac:dyDescent="0.25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4"/>
      <c r="P202" s="53"/>
      <c r="Q202" s="53"/>
      <c r="R202" s="53"/>
      <c r="S202" s="53"/>
    </row>
    <row r="203" spans="1:19" x14ac:dyDescent="0.25">
      <c r="A203" s="53"/>
      <c r="B203" s="53"/>
      <c r="C203" s="53"/>
      <c r="D203" s="53"/>
      <c r="E203" s="53"/>
      <c r="F203" s="53"/>
      <c r="G203" s="53"/>
      <c r="H203" s="53"/>
      <c r="I203" s="53"/>
      <c r="J203" s="53"/>
      <c r="K203" s="53"/>
      <c r="L203" s="53"/>
      <c r="M203" s="53"/>
      <c r="N203" s="53"/>
      <c r="O203" s="54"/>
      <c r="P203" s="53"/>
      <c r="Q203" s="53"/>
      <c r="R203" s="53"/>
      <c r="S203" s="53"/>
    </row>
    <row r="204" spans="1:19" x14ac:dyDescent="0.25">
      <c r="A204" s="53"/>
      <c r="B204" s="53"/>
      <c r="C204" s="53"/>
      <c r="D204" s="53"/>
      <c r="E204" s="53"/>
      <c r="F204" s="53"/>
      <c r="G204" s="53"/>
      <c r="H204" s="53"/>
      <c r="I204" s="53"/>
      <c r="J204" s="53"/>
      <c r="K204" s="53"/>
      <c r="L204" s="53"/>
      <c r="M204" s="53"/>
      <c r="N204" s="53"/>
      <c r="O204" s="54"/>
      <c r="P204" s="53"/>
      <c r="Q204" s="53"/>
      <c r="R204" s="53"/>
      <c r="S204" s="53"/>
    </row>
    <row r="205" spans="1:19" x14ac:dyDescent="0.25">
      <c r="A205" s="53"/>
      <c r="B205" s="53"/>
      <c r="C205" s="53"/>
      <c r="D205" s="53"/>
      <c r="E205" s="53"/>
      <c r="F205" s="53"/>
      <c r="G205" s="53"/>
      <c r="H205" s="53"/>
      <c r="I205" s="53"/>
      <c r="J205" s="53"/>
      <c r="K205" s="53"/>
      <c r="L205" s="53"/>
      <c r="M205" s="53"/>
      <c r="N205" s="53"/>
      <c r="O205" s="54"/>
      <c r="P205" s="53"/>
      <c r="Q205" s="53"/>
      <c r="R205" s="53"/>
      <c r="S205" s="53"/>
    </row>
    <row r="206" spans="1:19" x14ac:dyDescent="0.25">
      <c r="A206" s="53"/>
      <c r="B206" s="53"/>
      <c r="C206" s="53"/>
      <c r="D206" s="53"/>
      <c r="E206" s="53"/>
      <c r="F206" s="53"/>
      <c r="G206" s="53"/>
      <c r="H206" s="53"/>
      <c r="I206" s="53"/>
      <c r="J206" s="53"/>
      <c r="K206" s="53"/>
      <c r="L206" s="53"/>
      <c r="M206" s="53"/>
      <c r="N206" s="53"/>
      <c r="O206" s="54"/>
      <c r="P206" s="53"/>
      <c r="Q206" s="53"/>
      <c r="R206" s="53"/>
      <c r="S206" s="53"/>
    </row>
    <row r="207" spans="1:19" x14ac:dyDescent="0.25">
      <c r="A207" s="53"/>
      <c r="B207" s="53"/>
      <c r="C207" s="53"/>
      <c r="D207" s="53"/>
      <c r="E207" s="53"/>
      <c r="F207" s="53"/>
      <c r="G207" s="53"/>
      <c r="H207" s="53"/>
      <c r="I207" s="53"/>
      <c r="J207" s="53"/>
      <c r="K207" s="53"/>
      <c r="L207" s="53"/>
      <c r="M207" s="53"/>
      <c r="N207" s="53"/>
      <c r="O207" s="54"/>
      <c r="P207" s="53"/>
      <c r="Q207" s="53"/>
      <c r="R207" s="53"/>
      <c r="S207" s="53"/>
    </row>
    <row r="208" spans="1:19" x14ac:dyDescent="0.25">
      <c r="A208" s="53"/>
      <c r="B208" s="53"/>
      <c r="C208" s="53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4"/>
      <c r="P208" s="53"/>
      <c r="Q208" s="53"/>
      <c r="R208" s="53"/>
      <c r="S208" s="53"/>
    </row>
    <row r="209" spans="1:19" x14ac:dyDescent="0.25">
      <c r="A209" s="53"/>
      <c r="B209" s="53"/>
      <c r="C209" s="53"/>
      <c r="D209" s="53"/>
      <c r="E209" s="53"/>
      <c r="F209" s="53"/>
      <c r="G209" s="53"/>
      <c r="H209" s="53"/>
      <c r="I209" s="53"/>
      <c r="J209" s="53"/>
      <c r="K209" s="53"/>
      <c r="L209" s="53"/>
      <c r="M209" s="53"/>
      <c r="N209" s="53"/>
      <c r="O209" s="54"/>
      <c r="P209" s="53"/>
      <c r="Q209" s="53"/>
      <c r="R209" s="53"/>
      <c r="S209" s="53"/>
    </row>
    <row r="210" spans="1:19" x14ac:dyDescent="0.25">
      <c r="A210" s="53"/>
      <c r="B210" s="53"/>
      <c r="C210" s="53"/>
      <c r="D210" s="53"/>
      <c r="E210" s="53"/>
      <c r="F210" s="53"/>
      <c r="G210" s="53"/>
      <c r="H210" s="53"/>
      <c r="I210" s="53"/>
      <c r="J210" s="53"/>
      <c r="K210" s="53"/>
      <c r="L210" s="53"/>
      <c r="M210" s="53"/>
      <c r="N210" s="53"/>
      <c r="O210" s="54"/>
      <c r="P210" s="53"/>
      <c r="Q210" s="53"/>
      <c r="R210" s="53"/>
      <c r="S210" s="53"/>
    </row>
    <row r="211" spans="1:19" x14ac:dyDescent="0.25">
      <c r="A211" s="53"/>
      <c r="B211" s="53"/>
      <c r="C211" s="53"/>
      <c r="D211" s="53"/>
      <c r="E211" s="53"/>
      <c r="F211" s="53"/>
      <c r="G211" s="53"/>
      <c r="H211" s="53"/>
      <c r="I211" s="53"/>
      <c r="J211" s="53"/>
      <c r="K211" s="53"/>
      <c r="L211" s="53"/>
      <c r="M211" s="53"/>
      <c r="N211" s="53"/>
      <c r="O211" s="54"/>
      <c r="P211" s="53"/>
      <c r="Q211" s="53"/>
      <c r="R211" s="53"/>
      <c r="S211" s="53"/>
    </row>
    <row r="212" spans="1:19" x14ac:dyDescent="0.25">
      <c r="A212" s="53"/>
      <c r="B212" s="53"/>
      <c r="C212" s="53"/>
      <c r="D212" s="53"/>
      <c r="E212" s="53"/>
      <c r="F212" s="53"/>
      <c r="G212" s="53"/>
      <c r="H212" s="53"/>
      <c r="I212" s="53"/>
      <c r="J212" s="53"/>
      <c r="K212" s="53"/>
      <c r="L212" s="53"/>
      <c r="M212" s="53"/>
      <c r="N212" s="53"/>
      <c r="O212" s="54"/>
      <c r="P212" s="53"/>
      <c r="Q212" s="53"/>
      <c r="R212" s="53"/>
      <c r="S212" s="53"/>
    </row>
    <row r="213" spans="1:19" x14ac:dyDescent="0.25">
      <c r="A213" s="53"/>
      <c r="B213" s="53"/>
      <c r="C213" s="53"/>
      <c r="D213" s="53"/>
      <c r="E213" s="53"/>
      <c r="F213" s="53"/>
      <c r="G213" s="53"/>
      <c r="H213" s="53"/>
      <c r="I213" s="53"/>
      <c r="J213" s="53"/>
      <c r="K213" s="53"/>
      <c r="L213" s="53"/>
      <c r="M213" s="53"/>
      <c r="N213" s="53"/>
      <c r="O213" s="54"/>
      <c r="P213" s="53"/>
      <c r="Q213" s="53"/>
      <c r="R213" s="53"/>
      <c r="S213" s="53"/>
    </row>
    <row r="214" spans="1:19" x14ac:dyDescent="0.25">
      <c r="A214" s="53"/>
      <c r="B214" s="53"/>
      <c r="C214" s="53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53"/>
      <c r="O214" s="54"/>
      <c r="P214" s="53"/>
      <c r="Q214" s="53"/>
      <c r="R214" s="53"/>
      <c r="S214" s="53"/>
    </row>
    <row r="215" spans="1:19" x14ac:dyDescent="0.25">
      <c r="A215" s="53"/>
      <c r="B215" s="53"/>
      <c r="C215" s="53"/>
      <c r="D215" s="53"/>
      <c r="E215" s="53"/>
      <c r="F215" s="53"/>
      <c r="G215" s="53"/>
      <c r="H215" s="53"/>
      <c r="I215" s="53"/>
      <c r="J215" s="53"/>
      <c r="K215" s="53"/>
      <c r="L215" s="53"/>
      <c r="M215" s="53"/>
      <c r="N215" s="53"/>
      <c r="O215" s="54"/>
      <c r="P215" s="53"/>
      <c r="Q215" s="53"/>
      <c r="R215" s="53"/>
      <c r="S215" s="53"/>
    </row>
    <row r="216" spans="1:19" x14ac:dyDescent="0.25">
      <c r="A216" s="53"/>
      <c r="B216" s="53"/>
      <c r="C216" s="53"/>
      <c r="D216" s="53"/>
      <c r="E216" s="53"/>
      <c r="F216" s="53"/>
      <c r="G216" s="53"/>
      <c r="H216" s="53"/>
      <c r="I216" s="53"/>
      <c r="J216" s="53"/>
      <c r="K216" s="53"/>
      <c r="L216" s="53"/>
      <c r="M216" s="53"/>
      <c r="N216" s="53"/>
      <c r="O216" s="54"/>
      <c r="P216" s="53"/>
      <c r="Q216" s="53"/>
      <c r="R216" s="53"/>
      <c r="S216" s="53"/>
    </row>
    <row r="217" spans="1:19" x14ac:dyDescent="0.25">
      <c r="A217" s="53"/>
      <c r="B217" s="53"/>
      <c r="C217" s="53"/>
      <c r="D217" s="53"/>
      <c r="E217" s="53"/>
      <c r="F217" s="53"/>
      <c r="G217" s="53"/>
      <c r="H217" s="53"/>
      <c r="I217" s="53"/>
      <c r="J217" s="53"/>
      <c r="K217" s="53"/>
      <c r="L217" s="53"/>
      <c r="M217" s="53"/>
      <c r="N217" s="53"/>
      <c r="O217" s="54"/>
      <c r="P217" s="53"/>
      <c r="Q217" s="53"/>
      <c r="R217" s="53"/>
      <c r="S217" s="53"/>
    </row>
    <row r="218" spans="1:19" x14ac:dyDescent="0.25">
      <c r="A218" s="53"/>
      <c r="B218" s="53"/>
      <c r="C218" s="53"/>
      <c r="D218" s="53"/>
      <c r="E218" s="53"/>
      <c r="F218" s="53"/>
      <c r="G218" s="53"/>
      <c r="H218" s="53"/>
      <c r="I218" s="53"/>
      <c r="J218" s="53"/>
      <c r="K218" s="53"/>
      <c r="L218" s="53"/>
      <c r="M218" s="53"/>
      <c r="N218" s="53"/>
      <c r="O218" s="54"/>
      <c r="P218" s="53"/>
      <c r="Q218" s="53"/>
      <c r="R218" s="53"/>
      <c r="S218" s="53"/>
    </row>
    <row r="219" spans="1:19" x14ac:dyDescent="0.25">
      <c r="A219" s="53"/>
      <c r="B219" s="53"/>
      <c r="C219" s="53"/>
      <c r="D219" s="53"/>
      <c r="E219" s="53"/>
      <c r="F219" s="53"/>
      <c r="G219" s="53"/>
      <c r="H219" s="53"/>
      <c r="I219" s="53"/>
      <c r="J219" s="53"/>
      <c r="K219" s="53"/>
      <c r="L219" s="53"/>
      <c r="M219" s="53"/>
      <c r="N219" s="53"/>
      <c r="O219" s="54"/>
      <c r="P219" s="53"/>
      <c r="Q219" s="53"/>
      <c r="R219" s="53"/>
      <c r="S219" s="53"/>
    </row>
    <row r="220" spans="1:19" x14ac:dyDescent="0.25">
      <c r="A220" s="53"/>
      <c r="B220" s="53"/>
      <c r="C220" s="53"/>
      <c r="D220" s="53"/>
      <c r="E220" s="53"/>
      <c r="F220" s="53"/>
      <c r="G220" s="53"/>
      <c r="H220" s="53"/>
      <c r="I220" s="53"/>
      <c r="J220" s="53"/>
      <c r="K220" s="53"/>
      <c r="L220" s="53"/>
      <c r="M220" s="53"/>
      <c r="N220" s="53"/>
      <c r="O220" s="54"/>
      <c r="P220" s="53"/>
      <c r="Q220" s="53"/>
      <c r="R220" s="53"/>
      <c r="S220" s="53"/>
    </row>
    <row r="221" spans="1:19" x14ac:dyDescent="0.25">
      <c r="A221" s="53"/>
      <c r="B221" s="53"/>
      <c r="C221" s="53"/>
      <c r="D221" s="53"/>
      <c r="E221" s="53"/>
      <c r="F221" s="53"/>
      <c r="G221" s="53"/>
      <c r="H221" s="53"/>
      <c r="I221" s="53"/>
      <c r="J221" s="53"/>
      <c r="K221" s="53"/>
      <c r="L221" s="53"/>
      <c r="M221" s="53"/>
      <c r="N221" s="53"/>
      <c r="O221" s="54"/>
      <c r="P221" s="53"/>
      <c r="Q221" s="53"/>
      <c r="R221" s="53"/>
      <c r="S221" s="53"/>
    </row>
    <row r="222" spans="1:19" x14ac:dyDescent="0.25">
      <c r="A222" s="53"/>
      <c r="B222" s="53"/>
      <c r="C222" s="53"/>
      <c r="D222" s="53"/>
      <c r="E222" s="53"/>
      <c r="F222" s="53"/>
      <c r="G222" s="53"/>
      <c r="H222" s="53"/>
      <c r="I222" s="53"/>
      <c r="J222" s="53"/>
      <c r="K222" s="53"/>
      <c r="L222" s="53"/>
      <c r="M222" s="53"/>
      <c r="N222" s="53"/>
      <c r="O222" s="54"/>
      <c r="P222" s="53"/>
      <c r="Q222" s="53"/>
      <c r="R222" s="53"/>
      <c r="S222" s="53"/>
    </row>
    <row r="223" spans="1:19" x14ac:dyDescent="0.25">
      <c r="A223" s="53"/>
      <c r="B223" s="53"/>
      <c r="C223" s="53"/>
      <c r="D223" s="53"/>
      <c r="E223" s="53"/>
      <c r="F223" s="53"/>
      <c r="G223" s="53"/>
      <c r="H223" s="53"/>
      <c r="I223" s="53"/>
      <c r="J223" s="53"/>
      <c r="K223" s="53"/>
      <c r="L223" s="53"/>
      <c r="M223" s="53"/>
      <c r="N223" s="53"/>
      <c r="O223" s="54"/>
      <c r="P223" s="53"/>
      <c r="Q223" s="53"/>
      <c r="R223" s="53"/>
      <c r="S223" s="53"/>
    </row>
    <row r="224" spans="1:19" x14ac:dyDescent="0.25">
      <c r="A224" s="53"/>
      <c r="B224" s="53"/>
      <c r="C224" s="53"/>
      <c r="D224" s="53"/>
      <c r="E224" s="53"/>
      <c r="F224" s="53"/>
      <c r="G224" s="53"/>
      <c r="H224" s="53"/>
      <c r="I224" s="53"/>
      <c r="J224" s="53"/>
      <c r="K224" s="53"/>
      <c r="L224" s="53"/>
      <c r="M224" s="53"/>
      <c r="N224" s="53"/>
      <c r="O224" s="54"/>
      <c r="P224" s="53"/>
      <c r="Q224" s="53"/>
      <c r="R224" s="53"/>
      <c r="S224" s="53"/>
    </row>
    <row r="225" spans="1:19" x14ac:dyDescent="0.25">
      <c r="A225" s="53"/>
      <c r="B225" s="53"/>
      <c r="C225" s="53"/>
      <c r="D225" s="53"/>
      <c r="E225" s="53"/>
      <c r="F225" s="53"/>
      <c r="G225" s="53"/>
      <c r="H225" s="53"/>
      <c r="I225" s="53"/>
      <c r="J225" s="53"/>
      <c r="K225" s="53"/>
      <c r="L225" s="53"/>
      <c r="M225" s="53"/>
      <c r="N225" s="53"/>
      <c r="O225" s="54"/>
      <c r="P225" s="53"/>
      <c r="Q225" s="53"/>
      <c r="R225" s="53"/>
      <c r="S225" s="53"/>
    </row>
    <row r="226" spans="1:19" x14ac:dyDescent="0.25">
      <c r="A226" s="53"/>
      <c r="B226" s="53"/>
      <c r="C226" s="53"/>
      <c r="D226" s="53"/>
      <c r="E226" s="53"/>
      <c r="F226" s="53"/>
      <c r="G226" s="53"/>
      <c r="H226" s="53"/>
      <c r="I226" s="53"/>
      <c r="J226" s="53"/>
      <c r="K226" s="53"/>
      <c r="L226" s="53"/>
      <c r="M226" s="53"/>
      <c r="N226" s="53"/>
      <c r="O226" s="54"/>
      <c r="P226" s="53"/>
      <c r="Q226" s="53"/>
      <c r="R226" s="53"/>
      <c r="S226" s="53"/>
    </row>
    <row r="227" spans="1:19" x14ac:dyDescent="0.25">
      <c r="A227" s="53"/>
      <c r="B227" s="53"/>
      <c r="C227" s="53"/>
      <c r="D227" s="53"/>
      <c r="E227" s="53"/>
      <c r="F227" s="53"/>
      <c r="G227" s="53"/>
      <c r="H227" s="53"/>
      <c r="I227" s="53"/>
      <c r="J227" s="53"/>
      <c r="K227" s="53"/>
      <c r="L227" s="53"/>
      <c r="M227" s="53"/>
      <c r="N227" s="53"/>
      <c r="O227" s="54"/>
      <c r="P227" s="53"/>
      <c r="Q227" s="53"/>
      <c r="R227" s="53"/>
      <c r="S227" s="53"/>
    </row>
    <row r="228" spans="1:19" x14ac:dyDescent="0.25">
      <c r="A228" s="53"/>
      <c r="B228" s="53"/>
      <c r="C228" s="53"/>
      <c r="D228" s="53"/>
      <c r="E228" s="53"/>
      <c r="F228" s="53"/>
      <c r="G228" s="53"/>
      <c r="H228" s="53"/>
      <c r="I228" s="53"/>
      <c r="J228" s="53"/>
      <c r="K228" s="53"/>
      <c r="L228" s="53"/>
      <c r="M228" s="53"/>
      <c r="N228" s="53"/>
      <c r="O228" s="54"/>
      <c r="P228" s="53"/>
      <c r="Q228" s="53"/>
      <c r="R228" s="53"/>
      <c r="S228" s="53"/>
    </row>
    <row r="229" spans="1:19" x14ac:dyDescent="0.25">
      <c r="A229" s="53"/>
      <c r="B229" s="53"/>
      <c r="C229" s="53"/>
      <c r="D229" s="53"/>
      <c r="E229" s="53"/>
      <c r="F229" s="53"/>
      <c r="G229" s="53"/>
      <c r="H229" s="53"/>
      <c r="I229" s="53"/>
      <c r="J229" s="53"/>
      <c r="K229" s="53"/>
      <c r="L229" s="53"/>
      <c r="M229" s="53"/>
      <c r="N229" s="53"/>
      <c r="O229" s="54"/>
      <c r="P229" s="53"/>
      <c r="Q229" s="53"/>
      <c r="R229" s="53"/>
      <c r="S229" s="53"/>
    </row>
    <row r="230" spans="1:19" x14ac:dyDescent="0.25">
      <c r="A230" s="53"/>
      <c r="B230" s="53"/>
      <c r="C230" s="53"/>
      <c r="D230" s="53"/>
      <c r="E230" s="53"/>
      <c r="F230" s="53"/>
      <c r="G230" s="53"/>
      <c r="H230" s="53"/>
      <c r="I230" s="53"/>
      <c r="J230" s="53"/>
      <c r="K230" s="53"/>
      <c r="L230" s="53"/>
      <c r="M230" s="53"/>
      <c r="N230" s="53"/>
      <c r="O230" s="54"/>
      <c r="P230" s="53"/>
      <c r="Q230" s="53"/>
      <c r="R230" s="53"/>
      <c r="S230" s="53"/>
    </row>
    <row r="231" spans="1:19" x14ac:dyDescent="0.25">
      <c r="A231" s="53"/>
      <c r="B231" s="53"/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4"/>
      <c r="P231" s="53"/>
      <c r="Q231" s="53"/>
      <c r="R231" s="53"/>
      <c r="S231" s="53"/>
    </row>
    <row r="232" spans="1:19" x14ac:dyDescent="0.25">
      <c r="A232" s="53"/>
      <c r="B232" s="53"/>
      <c r="C232" s="53"/>
      <c r="D232" s="53"/>
      <c r="E232" s="53"/>
      <c r="F232" s="53"/>
      <c r="G232" s="53"/>
      <c r="H232" s="53"/>
      <c r="I232" s="53"/>
      <c r="J232" s="53"/>
      <c r="K232" s="53"/>
      <c r="L232" s="53"/>
      <c r="M232" s="53"/>
      <c r="N232" s="53"/>
      <c r="O232" s="54"/>
      <c r="P232" s="53"/>
      <c r="Q232" s="53"/>
      <c r="R232" s="53"/>
      <c r="S232" s="53"/>
    </row>
    <row r="233" spans="1:19" x14ac:dyDescent="0.25">
      <c r="A233" s="53"/>
      <c r="B233" s="53"/>
      <c r="C233" s="53"/>
      <c r="D233" s="53"/>
      <c r="E233" s="53"/>
      <c r="F233" s="53"/>
      <c r="G233" s="53"/>
      <c r="H233" s="53"/>
      <c r="I233" s="53"/>
      <c r="J233" s="53"/>
      <c r="K233" s="53"/>
      <c r="L233" s="53"/>
      <c r="M233" s="53"/>
      <c r="N233" s="53"/>
      <c r="O233" s="54"/>
      <c r="P233" s="53"/>
      <c r="Q233" s="53"/>
      <c r="R233" s="53"/>
      <c r="S233" s="53"/>
    </row>
    <row r="234" spans="1:19" x14ac:dyDescent="0.25">
      <c r="A234" s="53"/>
      <c r="B234" s="53"/>
      <c r="C234" s="53"/>
      <c r="D234" s="53"/>
      <c r="E234" s="53"/>
      <c r="F234" s="53"/>
      <c r="G234" s="53"/>
      <c r="H234" s="53"/>
      <c r="I234" s="53"/>
      <c r="J234" s="53"/>
      <c r="K234" s="53"/>
      <c r="L234" s="53"/>
      <c r="M234" s="53"/>
      <c r="N234" s="53"/>
      <c r="O234" s="54"/>
      <c r="P234" s="53"/>
      <c r="Q234" s="53"/>
      <c r="R234" s="53"/>
      <c r="S234" s="53"/>
    </row>
    <row r="235" spans="1:19" x14ac:dyDescent="0.25">
      <c r="A235" s="53"/>
      <c r="B235" s="53"/>
      <c r="C235" s="53"/>
      <c r="D235" s="53"/>
      <c r="E235" s="53"/>
      <c r="F235" s="53"/>
      <c r="G235" s="53"/>
      <c r="H235" s="53"/>
      <c r="I235" s="53"/>
      <c r="J235" s="53"/>
      <c r="K235" s="53"/>
      <c r="L235" s="53"/>
      <c r="M235" s="53"/>
      <c r="N235" s="53"/>
      <c r="O235" s="54"/>
      <c r="P235" s="53"/>
      <c r="Q235" s="53"/>
      <c r="R235" s="53"/>
      <c r="S235" s="53"/>
    </row>
    <row r="236" spans="1:19" x14ac:dyDescent="0.25">
      <c r="A236" s="53"/>
      <c r="B236" s="53"/>
      <c r="C236" s="53"/>
      <c r="D236" s="53"/>
      <c r="E236" s="53"/>
      <c r="F236" s="53"/>
      <c r="G236" s="53"/>
      <c r="H236" s="53"/>
      <c r="I236" s="53"/>
      <c r="J236" s="53"/>
      <c r="K236" s="53"/>
      <c r="L236" s="53"/>
      <c r="M236" s="53"/>
      <c r="N236" s="53"/>
      <c r="O236" s="54"/>
      <c r="P236" s="53"/>
      <c r="Q236" s="53"/>
      <c r="R236" s="53"/>
      <c r="S236" s="53"/>
    </row>
    <row r="237" spans="1:19" x14ac:dyDescent="0.25">
      <c r="A237" s="53"/>
      <c r="B237" s="53"/>
      <c r="C237" s="53"/>
      <c r="D237" s="53"/>
      <c r="E237" s="53"/>
      <c r="F237" s="53"/>
      <c r="G237" s="53"/>
      <c r="H237" s="53"/>
      <c r="I237" s="53"/>
      <c r="J237" s="53"/>
      <c r="K237" s="53"/>
      <c r="L237" s="53"/>
      <c r="M237" s="53"/>
      <c r="N237" s="53"/>
      <c r="O237" s="54"/>
      <c r="P237" s="53"/>
      <c r="Q237" s="53"/>
      <c r="R237" s="53"/>
      <c r="S237" s="53"/>
    </row>
    <row r="238" spans="1:19" x14ac:dyDescent="0.25">
      <c r="A238" s="53"/>
      <c r="B238" s="53"/>
      <c r="C238" s="53"/>
      <c r="D238" s="53"/>
      <c r="E238" s="53"/>
      <c r="F238" s="53"/>
      <c r="G238" s="53"/>
      <c r="H238" s="53"/>
      <c r="I238" s="53"/>
      <c r="J238" s="53"/>
      <c r="K238" s="53"/>
      <c r="L238" s="53"/>
      <c r="M238" s="53"/>
      <c r="N238" s="53"/>
      <c r="O238" s="54"/>
      <c r="P238" s="53"/>
      <c r="Q238" s="53"/>
      <c r="R238" s="53"/>
      <c r="S238" s="53"/>
    </row>
    <row r="239" spans="1:19" x14ac:dyDescent="0.25">
      <c r="A239" s="53"/>
      <c r="B239" s="53"/>
      <c r="C239" s="53"/>
      <c r="D239" s="53"/>
      <c r="E239" s="53"/>
      <c r="F239" s="53"/>
      <c r="G239" s="53"/>
      <c r="H239" s="53"/>
      <c r="I239" s="53"/>
      <c r="J239" s="53"/>
      <c r="K239" s="53"/>
      <c r="L239" s="53"/>
      <c r="M239" s="53"/>
      <c r="N239" s="53"/>
      <c r="O239" s="54"/>
      <c r="P239" s="53"/>
      <c r="Q239" s="53"/>
      <c r="R239" s="53"/>
      <c r="S239" s="53"/>
    </row>
    <row r="240" spans="1:19" x14ac:dyDescent="0.25">
      <c r="A240" s="53"/>
      <c r="B240" s="53"/>
      <c r="C240" s="53"/>
      <c r="D240" s="53"/>
      <c r="E240" s="53"/>
      <c r="F240" s="53"/>
      <c r="G240" s="53"/>
      <c r="H240" s="53"/>
      <c r="I240" s="53"/>
      <c r="J240" s="53"/>
      <c r="K240" s="53"/>
      <c r="L240" s="53"/>
      <c r="M240" s="53"/>
      <c r="N240" s="53"/>
      <c r="O240" s="54"/>
      <c r="P240" s="53"/>
      <c r="Q240" s="53"/>
      <c r="R240" s="53"/>
      <c r="S240" s="53"/>
    </row>
    <row r="241" spans="1:19" x14ac:dyDescent="0.25">
      <c r="A241" s="53"/>
      <c r="B241" s="53"/>
      <c r="C241" s="53"/>
      <c r="D241" s="53"/>
      <c r="E241" s="53"/>
      <c r="F241" s="53"/>
      <c r="G241" s="53"/>
      <c r="H241" s="53"/>
      <c r="I241" s="53"/>
      <c r="J241" s="53"/>
      <c r="K241" s="53"/>
      <c r="L241" s="53"/>
      <c r="M241" s="53"/>
      <c r="N241" s="53"/>
      <c r="O241" s="54"/>
      <c r="P241" s="53"/>
      <c r="Q241" s="53"/>
      <c r="R241" s="53"/>
      <c r="S241" s="53"/>
    </row>
    <row r="242" spans="1:19" x14ac:dyDescent="0.25">
      <c r="A242" s="53"/>
      <c r="B242" s="53"/>
      <c r="C242" s="53"/>
      <c r="D242" s="53"/>
      <c r="E242" s="53"/>
      <c r="F242" s="53"/>
      <c r="G242" s="53"/>
      <c r="H242" s="53"/>
      <c r="I242" s="53"/>
      <c r="J242" s="53"/>
      <c r="K242" s="53"/>
      <c r="L242" s="53"/>
      <c r="M242" s="53"/>
      <c r="N242" s="53"/>
      <c r="O242" s="54"/>
      <c r="P242" s="53"/>
      <c r="Q242" s="53"/>
      <c r="R242" s="53"/>
      <c r="S242" s="53"/>
    </row>
    <row r="243" spans="1:19" x14ac:dyDescent="0.25">
      <c r="A243" s="53"/>
      <c r="B243" s="53"/>
      <c r="C243" s="53"/>
      <c r="D243" s="53"/>
      <c r="E243" s="53"/>
      <c r="F243" s="53"/>
      <c r="G243" s="53"/>
      <c r="H243" s="53"/>
      <c r="I243" s="53"/>
      <c r="J243" s="53"/>
      <c r="K243" s="53"/>
      <c r="L243" s="53"/>
      <c r="M243" s="53"/>
      <c r="N243" s="53"/>
      <c r="O243" s="54"/>
      <c r="P243" s="53"/>
      <c r="Q243" s="53"/>
      <c r="R243" s="53"/>
      <c r="S243" s="53"/>
    </row>
  </sheetData>
  <mergeCells count="9">
    <mergeCell ref="A10:A11"/>
    <mergeCell ref="B10:B11"/>
    <mergeCell ref="D10:D11"/>
    <mergeCell ref="E10:Q10"/>
    <mergeCell ref="A4:Q4"/>
    <mergeCell ref="A5:Q5"/>
    <mergeCell ref="A6:Q6"/>
    <mergeCell ref="A7:Q7"/>
    <mergeCell ref="A8:Q8"/>
  </mergeCells>
  <pageMargins left="0.70866141732283472" right="0.70866141732283472" top="0.74803149606299213" bottom="0.74803149606299213" header="0.31496062992125984" footer="0.31496062992125984"/>
  <pageSetup paperSize="9" scale="55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Tania M. Ruiz C.</dc:creator>
  <cp:lastModifiedBy>Jeovanny Perez Corcino</cp:lastModifiedBy>
  <cp:lastPrinted>2026-03-12T16:10:51Z</cp:lastPrinted>
  <dcterms:created xsi:type="dcterms:W3CDTF">2026-01-07T13:54:22Z</dcterms:created>
  <dcterms:modified xsi:type="dcterms:W3CDTF">2026-03-12T16:11:17Z</dcterms:modified>
</cp:coreProperties>
</file>